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70" windowHeight="10185" firstSheet="2" activeTab="2"/>
  </bookViews>
  <sheets>
    <sheet name="Sheet1" sheetId="1" state="hidden" r:id="rId1"/>
    <sheet name="Sheet1 (2)" sheetId="2" state="hidden" r:id="rId2"/>
    <sheet name="Kecamatan + Kelurahan" sheetId="6" r:id="rId3"/>
    <sheet name="Kecamatan saja" sheetId="3" r:id="rId4"/>
    <sheet name="Citrodiwangsan" sheetId="5" r:id="rId5"/>
    <sheet name="Jogotrunan" sheetId="7" r:id="rId6"/>
    <sheet name="Ditotrunan" sheetId="8" r:id="rId7"/>
    <sheet name="Jogoyudan" sheetId="9" r:id="rId8"/>
    <sheet name="Tompokersan" sheetId="10" r:id="rId9"/>
    <sheet name="Rogotrunan" sheetId="11" r:id="rId10"/>
  </sheets>
  <definedNames>
    <definedName name="_xlnm._FilterDatabase" localSheetId="4" hidden="1">Citrodiwangsan!$C$12:$V$121</definedName>
    <definedName name="_xlnm._FilterDatabase" localSheetId="6" hidden="1">Ditotrunan!$C$12:$V$121</definedName>
    <definedName name="_xlnm._FilterDatabase" localSheetId="5" hidden="1">Jogotrunan!$C$12:$V$121</definedName>
    <definedName name="_xlnm._FilterDatabase" localSheetId="7" hidden="1">Jogoyudan!$C$12:$V$121</definedName>
    <definedName name="_xlnm._FilterDatabase" localSheetId="9" hidden="1">Rogotrunan!$C$12:$V$121</definedName>
    <definedName name="_xlnm._FilterDatabase" localSheetId="8" hidden="1">Tompokersan!$C$12:$V$121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6" l="1"/>
  <c r="M12" i="6"/>
  <c r="S121" i="6"/>
  <c r="R121" i="6"/>
  <c r="Q121" i="6"/>
  <c r="P121" i="6"/>
  <c r="O121" i="6"/>
  <c r="N121" i="6"/>
  <c r="M121" i="6"/>
  <c r="S120" i="6"/>
  <c r="R120" i="6"/>
  <c r="Q120" i="6"/>
  <c r="P120" i="6"/>
  <c r="O120" i="6"/>
  <c r="N120" i="6"/>
  <c r="M120" i="6"/>
  <c r="S119" i="6"/>
  <c r="R119" i="6"/>
  <c r="Q119" i="6"/>
  <c r="P119" i="6"/>
  <c r="O119" i="6"/>
  <c r="N119" i="6"/>
  <c r="M119" i="6"/>
  <c r="S118" i="6"/>
  <c r="R118" i="6"/>
  <c r="Q118" i="6"/>
  <c r="P118" i="6"/>
  <c r="O118" i="6"/>
  <c r="N118" i="6"/>
  <c r="M118" i="6"/>
  <c r="S117" i="6"/>
  <c r="R117" i="6"/>
  <c r="Q117" i="6"/>
  <c r="P117" i="6"/>
  <c r="O117" i="6"/>
  <c r="N117" i="6"/>
  <c r="M117" i="6"/>
  <c r="S116" i="6"/>
  <c r="R116" i="6"/>
  <c r="Q116" i="6"/>
  <c r="P116" i="6"/>
  <c r="O116" i="6"/>
  <c r="N116" i="6"/>
  <c r="M116" i="6"/>
  <c r="S115" i="6"/>
  <c r="R115" i="6"/>
  <c r="Q115" i="6"/>
  <c r="P115" i="6"/>
  <c r="O115" i="6"/>
  <c r="N115" i="6"/>
  <c r="M115" i="6"/>
  <c r="S114" i="6"/>
  <c r="R114" i="6"/>
  <c r="Q114" i="6"/>
  <c r="P114" i="6"/>
  <c r="O114" i="6"/>
  <c r="N114" i="6"/>
  <c r="M114" i="6"/>
  <c r="S113" i="6"/>
  <c r="R113" i="6"/>
  <c r="Q113" i="6"/>
  <c r="P113" i="6"/>
  <c r="O113" i="6"/>
  <c r="N113" i="6"/>
  <c r="M113" i="6"/>
  <c r="S112" i="6"/>
  <c r="R112" i="6"/>
  <c r="Q112" i="6"/>
  <c r="P112" i="6"/>
  <c r="O112" i="6"/>
  <c r="N112" i="6"/>
  <c r="M112" i="6"/>
  <c r="S111" i="6"/>
  <c r="R111" i="6"/>
  <c r="Q111" i="6"/>
  <c r="P111" i="6"/>
  <c r="O111" i="6"/>
  <c r="N111" i="6"/>
  <c r="M111" i="6"/>
  <c r="S110" i="6"/>
  <c r="R110" i="6"/>
  <c r="Q110" i="6"/>
  <c r="P110" i="6"/>
  <c r="O110" i="6"/>
  <c r="N110" i="6"/>
  <c r="M110" i="6"/>
  <c r="S109" i="6"/>
  <c r="R109" i="6"/>
  <c r="Q109" i="6"/>
  <c r="P109" i="6"/>
  <c r="O109" i="6"/>
  <c r="N109" i="6"/>
  <c r="M109" i="6"/>
  <c r="S108" i="6"/>
  <c r="R108" i="6"/>
  <c r="Q108" i="6"/>
  <c r="P108" i="6"/>
  <c r="O108" i="6"/>
  <c r="N108" i="6"/>
  <c r="M108" i="6"/>
  <c r="S107" i="6"/>
  <c r="R107" i="6"/>
  <c r="Q107" i="6"/>
  <c r="P107" i="6"/>
  <c r="O107" i="6"/>
  <c r="N107" i="6"/>
  <c r="M107" i="6"/>
  <c r="S106" i="6"/>
  <c r="R106" i="6"/>
  <c r="Q106" i="6"/>
  <c r="P106" i="6"/>
  <c r="O106" i="6"/>
  <c r="N106" i="6"/>
  <c r="M106" i="6"/>
  <c r="S105" i="6"/>
  <c r="R105" i="6"/>
  <c r="Q105" i="6"/>
  <c r="P105" i="6"/>
  <c r="O105" i="6"/>
  <c r="N105" i="6"/>
  <c r="M105" i="6"/>
  <c r="S104" i="6"/>
  <c r="R104" i="6"/>
  <c r="Q104" i="6"/>
  <c r="P104" i="6"/>
  <c r="O104" i="6"/>
  <c r="N104" i="6"/>
  <c r="M104" i="6"/>
  <c r="S103" i="6"/>
  <c r="R103" i="6"/>
  <c r="Q103" i="6"/>
  <c r="P103" i="6"/>
  <c r="O103" i="6"/>
  <c r="N103" i="6"/>
  <c r="M103" i="6"/>
  <c r="S102" i="6"/>
  <c r="R102" i="6"/>
  <c r="Q102" i="6"/>
  <c r="P102" i="6"/>
  <c r="O102" i="6"/>
  <c r="N102" i="6"/>
  <c r="M102" i="6"/>
  <c r="S101" i="6"/>
  <c r="R101" i="6"/>
  <c r="Q101" i="6"/>
  <c r="P101" i="6"/>
  <c r="O101" i="6"/>
  <c r="N101" i="6"/>
  <c r="M101" i="6"/>
  <c r="S100" i="6"/>
  <c r="R100" i="6"/>
  <c r="Q100" i="6"/>
  <c r="P100" i="6"/>
  <c r="O100" i="6"/>
  <c r="N100" i="6"/>
  <c r="M100" i="6"/>
  <c r="S99" i="6"/>
  <c r="R99" i="6"/>
  <c r="Q99" i="6"/>
  <c r="P99" i="6"/>
  <c r="O99" i="6"/>
  <c r="N99" i="6"/>
  <c r="M99" i="6"/>
  <c r="S98" i="6"/>
  <c r="R98" i="6"/>
  <c r="Q98" i="6"/>
  <c r="P98" i="6"/>
  <c r="O98" i="6"/>
  <c r="N98" i="6"/>
  <c r="M98" i="6"/>
  <c r="S97" i="6"/>
  <c r="R97" i="6"/>
  <c r="Q97" i="6"/>
  <c r="P97" i="6"/>
  <c r="O97" i="6"/>
  <c r="N97" i="6"/>
  <c r="M97" i="6"/>
  <c r="S96" i="6"/>
  <c r="R96" i="6"/>
  <c r="Q96" i="6"/>
  <c r="P96" i="6"/>
  <c r="O96" i="6"/>
  <c r="N96" i="6"/>
  <c r="M96" i="6"/>
  <c r="S95" i="6"/>
  <c r="R95" i="6"/>
  <c r="Q95" i="6"/>
  <c r="P95" i="6"/>
  <c r="O95" i="6"/>
  <c r="N95" i="6"/>
  <c r="M95" i="6"/>
  <c r="S94" i="6"/>
  <c r="R94" i="6"/>
  <c r="Q94" i="6"/>
  <c r="P94" i="6"/>
  <c r="O94" i="6"/>
  <c r="N94" i="6"/>
  <c r="M94" i="6"/>
  <c r="S93" i="6"/>
  <c r="R93" i="6"/>
  <c r="Q93" i="6"/>
  <c r="P93" i="6"/>
  <c r="O93" i="6"/>
  <c r="N93" i="6"/>
  <c r="M93" i="6"/>
  <c r="S92" i="6"/>
  <c r="R92" i="6"/>
  <c r="Q92" i="6"/>
  <c r="P92" i="6"/>
  <c r="O92" i="6"/>
  <c r="N92" i="6"/>
  <c r="M92" i="6"/>
  <c r="S91" i="6"/>
  <c r="R91" i="6"/>
  <c r="Q91" i="6"/>
  <c r="P91" i="6"/>
  <c r="O91" i="6"/>
  <c r="N91" i="6"/>
  <c r="M91" i="6"/>
  <c r="S90" i="6"/>
  <c r="R90" i="6"/>
  <c r="Q90" i="6"/>
  <c r="P90" i="6"/>
  <c r="O90" i="6"/>
  <c r="N90" i="6"/>
  <c r="M90" i="6"/>
  <c r="S89" i="6"/>
  <c r="R89" i="6"/>
  <c r="Q89" i="6"/>
  <c r="P89" i="6"/>
  <c r="O89" i="6"/>
  <c r="N89" i="6"/>
  <c r="M89" i="6"/>
  <c r="S88" i="6"/>
  <c r="R88" i="6"/>
  <c r="Q88" i="6"/>
  <c r="P88" i="6"/>
  <c r="O88" i="6"/>
  <c r="N88" i="6"/>
  <c r="M88" i="6"/>
  <c r="S87" i="6"/>
  <c r="R87" i="6"/>
  <c r="Q87" i="6"/>
  <c r="P87" i="6"/>
  <c r="O87" i="6"/>
  <c r="N87" i="6"/>
  <c r="M87" i="6"/>
  <c r="S86" i="6"/>
  <c r="R86" i="6"/>
  <c r="Q86" i="6"/>
  <c r="P86" i="6"/>
  <c r="O86" i="6"/>
  <c r="N86" i="6"/>
  <c r="M86" i="6"/>
  <c r="S85" i="6"/>
  <c r="R85" i="6"/>
  <c r="Q85" i="6"/>
  <c r="P85" i="6"/>
  <c r="O85" i="6"/>
  <c r="N85" i="6"/>
  <c r="M85" i="6"/>
  <c r="S84" i="6"/>
  <c r="R84" i="6"/>
  <c r="Q84" i="6"/>
  <c r="P84" i="6"/>
  <c r="O84" i="6"/>
  <c r="N84" i="6"/>
  <c r="M84" i="6"/>
  <c r="S83" i="6"/>
  <c r="R83" i="6"/>
  <c r="Q83" i="6"/>
  <c r="P83" i="6"/>
  <c r="O83" i="6"/>
  <c r="N83" i="6"/>
  <c r="M83" i="6"/>
  <c r="S82" i="6"/>
  <c r="R82" i="6"/>
  <c r="Q82" i="6"/>
  <c r="P82" i="6"/>
  <c r="O82" i="6"/>
  <c r="N82" i="6"/>
  <c r="M82" i="6"/>
  <c r="S81" i="6"/>
  <c r="R81" i="6"/>
  <c r="Q81" i="6"/>
  <c r="P81" i="6"/>
  <c r="O81" i="6"/>
  <c r="N81" i="6"/>
  <c r="M81" i="6"/>
  <c r="S80" i="6"/>
  <c r="R80" i="6"/>
  <c r="Q80" i="6"/>
  <c r="P80" i="6"/>
  <c r="O80" i="6"/>
  <c r="N80" i="6"/>
  <c r="M80" i="6"/>
  <c r="S79" i="6"/>
  <c r="R79" i="6"/>
  <c r="Q79" i="6"/>
  <c r="P79" i="6"/>
  <c r="O79" i="6"/>
  <c r="N79" i="6"/>
  <c r="M79" i="6"/>
  <c r="S78" i="6"/>
  <c r="R78" i="6"/>
  <c r="Q78" i="6"/>
  <c r="P78" i="6"/>
  <c r="O78" i="6"/>
  <c r="N78" i="6"/>
  <c r="M78" i="6"/>
  <c r="S77" i="6"/>
  <c r="R77" i="6"/>
  <c r="Q77" i="6"/>
  <c r="P77" i="6"/>
  <c r="O77" i="6"/>
  <c r="N77" i="6"/>
  <c r="M77" i="6"/>
  <c r="S76" i="6"/>
  <c r="R76" i="6"/>
  <c r="Q76" i="6"/>
  <c r="P76" i="6"/>
  <c r="O76" i="6"/>
  <c r="N76" i="6"/>
  <c r="M76" i="6"/>
  <c r="S75" i="6"/>
  <c r="R75" i="6"/>
  <c r="Q75" i="6"/>
  <c r="P75" i="6"/>
  <c r="O75" i="6"/>
  <c r="N75" i="6"/>
  <c r="M75" i="6"/>
  <c r="S74" i="6"/>
  <c r="R74" i="6"/>
  <c r="Q74" i="6"/>
  <c r="P74" i="6"/>
  <c r="O74" i="6"/>
  <c r="N74" i="6"/>
  <c r="M74" i="6"/>
  <c r="S73" i="6"/>
  <c r="R73" i="6"/>
  <c r="Q73" i="6"/>
  <c r="P73" i="6"/>
  <c r="O73" i="6"/>
  <c r="N73" i="6"/>
  <c r="M73" i="6"/>
  <c r="S72" i="6"/>
  <c r="R72" i="6"/>
  <c r="Q72" i="6"/>
  <c r="P72" i="6"/>
  <c r="O72" i="6"/>
  <c r="N72" i="6"/>
  <c r="M72" i="6"/>
  <c r="S71" i="6"/>
  <c r="R71" i="6"/>
  <c r="Q71" i="6"/>
  <c r="P71" i="6"/>
  <c r="O71" i="6"/>
  <c r="N71" i="6"/>
  <c r="M71" i="6"/>
  <c r="S70" i="6"/>
  <c r="R70" i="6"/>
  <c r="Q70" i="6"/>
  <c r="P70" i="6"/>
  <c r="O70" i="6"/>
  <c r="N70" i="6"/>
  <c r="M70" i="6"/>
  <c r="S69" i="6"/>
  <c r="R69" i="6"/>
  <c r="Q69" i="6"/>
  <c r="P69" i="6"/>
  <c r="O69" i="6"/>
  <c r="N69" i="6"/>
  <c r="M69" i="6"/>
  <c r="S68" i="6"/>
  <c r="R68" i="6"/>
  <c r="Q68" i="6"/>
  <c r="P68" i="6"/>
  <c r="O68" i="6"/>
  <c r="N68" i="6"/>
  <c r="M68" i="6"/>
  <c r="S67" i="6"/>
  <c r="R67" i="6"/>
  <c r="Q67" i="6"/>
  <c r="P67" i="6"/>
  <c r="O67" i="6"/>
  <c r="N67" i="6"/>
  <c r="M67" i="6"/>
  <c r="S66" i="6"/>
  <c r="R66" i="6"/>
  <c r="Q66" i="6"/>
  <c r="P66" i="6"/>
  <c r="O66" i="6"/>
  <c r="N66" i="6"/>
  <c r="M66" i="6"/>
  <c r="S65" i="6"/>
  <c r="R65" i="6"/>
  <c r="Q65" i="6"/>
  <c r="P65" i="6"/>
  <c r="O65" i="6"/>
  <c r="N65" i="6"/>
  <c r="M65" i="6"/>
  <c r="S64" i="6"/>
  <c r="R64" i="6"/>
  <c r="Q64" i="6"/>
  <c r="P64" i="6"/>
  <c r="O64" i="6"/>
  <c r="N64" i="6"/>
  <c r="M64" i="6"/>
  <c r="S63" i="6"/>
  <c r="R63" i="6"/>
  <c r="Q63" i="6"/>
  <c r="P63" i="6"/>
  <c r="O63" i="6"/>
  <c r="N63" i="6"/>
  <c r="M63" i="6"/>
  <c r="S62" i="6"/>
  <c r="R62" i="6"/>
  <c r="Q62" i="6"/>
  <c r="P62" i="6"/>
  <c r="O62" i="6"/>
  <c r="N62" i="6"/>
  <c r="M62" i="6"/>
  <c r="S61" i="6"/>
  <c r="R61" i="6"/>
  <c r="Q61" i="6"/>
  <c r="P61" i="6"/>
  <c r="O61" i="6"/>
  <c r="N61" i="6"/>
  <c r="M61" i="6"/>
  <c r="S60" i="6"/>
  <c r="R60" i="6"/>
  <c r="Q60" i="6"/>
  <c r="P60" i="6"/>
  <c r="O60" i="6"/>
  <c r="N60" i="6"/>
  <c r="M60" i="6"/>
  <c r="S59" i="6"/>
  <c r="R59" i="6"/>
  <c r="Q59" i="6"/>
  <c r="P59" i="6"/>
  <c r="O59" i="6"/>
  <c r="N59" i="6"/>
  <c r="M59" i="6"/>
  <c r="S58" i="6"/>
  <c r="R58" i="6"/>
  <c r="Q58" i="6"/>
  <c r="P58" i="6"/>
  <c r="O58" i="6"/>
  <c r="N58" i="6"/>
  <c r="M58" i="6"/>
  <c r="S57" i="6"/>
  <c r="R57" i="6"/>
  <c r="Q57" i="6"/>
  <c r="P57" i="6"/>
  <c r="O57" i="6"/>
  <c r="N57" i="6"/>
  <c r="M57" i="6"/>
  <c r="S56" i="6"/>
  <c r="R56" i="6"/>
  <c r="Q56" i="6"/>
  <c r="P56" i="6"/>
  <c r="O56" i="6"/>
  <c r="N56" i="6"/>
  <c r="M56" i="6"/>
  <c r="S55" i="6"/>
  <c r="R55" i="6"/>
  <c r="Q55" i="6"/>
  <c r="P55" i="6"/>
  <c r="O55" i="6"/>
  <c r="N55" i="6"/>
  <c r="M55" i="6"/>
  <c r="S54" i="6"/>
  <c r="R54" i="6"/>
  <c r="Q54" i="6"/>
  <c r="P54" i="6"/>
  <c r="O54" i="6"/>
  <c r="N54" i="6"/>
  <c r="M54" i="6"/>
  <c r="S53" i="6"/>
  <c r="R53" i="6"/>
  <c r="Q53" i="6"/>
  <c r="P53" i="6"/>
  <c r="O53" i="6"/>
  <c r="N53" i="6"/>
  <c r="M53" i="6"/>
  <c r="S52" i="6"/>
  <c r="R52" i="6"/>
  <c r="Q52" i="6"/>
  <c r="P52" i="6"/>
  <c r="O52" i="6"/>
  <c r="N52" i="6"/>
  <c r="M52" i="6"/>
  <c r="S51" i="6"/>
  <c r="R51" i="6"/>
  <c r="Q51" i="6"/>
  <c r="P51" i="6"/>
  <c r="O51" i="6"/>
  <c r="N51" i="6"/>
  <c r="M51" i="6"/>
  <c r="S50" i="6"/>
  <c r="R50" i="6"/>
  <c r="Q50" i="6"/>
  <c r="P50" i="6"/>
  <c r="O50" i="6"/>
  <c r="N50" i="6"/>
  <c r="M50" i="6"/>
  <c r="S49" i="6"/>
  <c r="R49" i="6"/>
  <c r="Q49" i="6"/>
  <c r="P49" i="6"/>
  <c r="O49" i="6"/>
  <c r="N49" i="6"/>
  <c r="M49" i="6"/>
  <c r="S48" i="6"/>
  <c r="R48" i="6"/>
  <c r="Q48" i="6"/>
  <c r="P48" i="6"/>
  <c r="O48" i="6"/>
  <c r="N48" i="6"/>
  <c r="M48" i="6"/>
  <c r="S47" i="6"/>
  <c r="R47" i="6"/>
  <c r="Q47" i="6"/>
  <c r="P47" i="6"/>
  <c r="O47" i="6"/>
  <c r="N47" i="6"/>
  <c r="M47" i="6"/>
  <c r="S46" i="6"/>
  <c r="R46" i="6"/>
  <c r="Q46" i="6"/>
  <c r="P46" i="6"/>
  <c r="O46" i="6"/>
  <c r="N46" i="6"/>
  <c r="M46" i="6"/>
  <c r="S45" i="6"/>
  <c r="R45" i="6"/>
  <c r="Q45" i="6"/>
  <c r="P45" i="6"/>
  <c r="O45" i="6"/>
  <c r="N45" i="6"/>
  <c r="M45" i="6"/>
  <c r="S44" i="6"/>
  <c r="R44" i="6"/>
  <c r="Q44" i="6"/>
  <c r="P44" i="6"/>
  <c r="O44" i="6"/>
  <c r="N44" i="6"/>
  <c r="M44" i="6"/>
  <c r="S43" i="6"/>
  <c r="R43" i="6"/>
  <c r="Q43" i="6"/>
  <c r="P43" i="6"/>
  <c r="O43" i="6"/>
  <c r="N43" i="6"/>
  <c r="M43" i="6"/>
  <c r="S42" i="6"/>
  <c r="R42" i="6"/>
  <c r="Q42" i="6"/>
  <c r="P42" i="6"/>
  <c r="O42" i="6"/>
  <c r="N42" i="6"/>
  <c r="M42" i="6"/>
  <c r="S41" i="6"/>
  <c r="R41" i="6"/>
  <c r="Q41" i="6"/>
  <c r="P41" i="6"/>
  <c r="O41" i="6"/>
  <c r="N41" i="6"/>
  <c r="M41" i="6"/>
  <c r="S40" i="6"/>
  <c r="R40" i="6"/>
  <c r="Q40" i="6"/>
  <c r="P40" i="6"/>
  <c r="O40" i="6"/>
  <c r="N40" i="6"/>
  <c r="M40" i="6"/>
  <c r="S39" i="6"/>
  <c r="R39" i="6"/>
  <c r="Q39" i="6"/>
  <c r="P39" i="6"/>
  <c r="O39" i="6"/>
  <c r="N39" i="6"/>
  <c r="M39" i="6"/>
  <c r="S38" i="6"/>
  <c r="R38" i="6"/>
  <c r="Q38" i="6"/>
  <c r="P38" i="6"/>
  <c r="O38" i="6"/>
  <c r="N38" i="6"/>
  <c r="M38" i="6"/>
  <c r="S37" i="6"/>
  <c r="R37" i="6"/>
  <c r="Q37" i="6"/>
  <c r="P37" i="6"/>
  <c r="O37" i="6"/>
  <c r="N37" i="6"/>
  <c r="M37" i="6"/>
  <c r="S36" i="6"/>
  <c r="R36" i="6"/>
  <c r="Q36" i="6"/>
  <c r="P36" i="6"/>
  <c r="O36" i="6"/>
  <c r="N36" i="6"/>
  <c r="M36" i="6"/>
  <c r="S35" i="6"/>
  <c r="R35" i="6"/>
  <c r="Q35" i="6"/>
  <c r="P35" i="6"/>
  <c r="O35" i="6"/>
  <c r="N35" i="6"/>
  <c r="M35" i="6"/>
  <c r="S34" i="6"/>
  <c r="R34" i="6"/>
  <c r="Q34" i="6"/>
  <c r="P34" i="6"/>
  <c r="O34" i="6"/>
  <c r="N34" i="6"/>
  <c r="M34" i="6"/>
  <c r="S33" i="6"/>
  <c r="R33" i="6"/>
  <c r="Q33" i="6"/>
  <c r="P33" i="6"/>
  <c r="O33" i="6"/>
  <c r="N33" i="6"/>
  <c r="M33" i="6"/>
  <c r="S32" i="6"/>
  <c r="R32" i="6"/>
  <c r="Q32" i="6"/>
  <c r="P32" i="6"/>
  <c r="O32" i="6"/>
  <c r="N32" i="6"/>
  <c r="M32" i="6"/>
  <c r="S31" i="6"/>
  <c r="R31" i="6"/>
  <c r="Q31" i="6"/>
  <c r="P31" i="6"/>
  <c r="O31" i="6"/>
  <c r="N31" i="6"/>
  <c r="M31" i="6"/>
  <c r="S30" i="6"/>
  <c r="R30" i="6"/>
  <c r="Q30" i="6"/>
  <c r="P30" i="6"/>
  <c r="O30" i="6"/>
  <c r="N30" i="6"/>
  <c r="M30" i="6"/>
  <c r="S29" i="6"/>
  <c r="R29" i="6"/>
  <c r="Q29" i="6"/>
  <c r="P29" i="6"/>
  <c r="O29" i="6"/>
  <c r="N29" i="6"/>
  <c r="M29" i="6"/>
  <c r="S28" i="6"/>
  <c r="R28" i="6"/>
  <c r="Q28" i="6"/>
  <c r="P28" i="6"/>
  <c r="O28" i="6"/>
  <c r="N28" i="6"/>
  <c r="M28" i="6"/>
  <c r="S27" i="6"/>
  <c r="R27" i="6"/>
  <c r="Q27" i="6"/>
  <c r="P27" i="6"/>
  <c r="O27" i="6"/>
  <c r="N27" i="6"/>
  <c r="M27" i="6"/>
  <c r="S26" i="6"/>
  <c r="R26" i="6"/>
  <c r="Q26" i="6"/>
  <c r="P26" i="6"/>
  <c r="O26" i="6"/>
  <c r="N26" i="6"/>
  <c r="M26" i="6"/>
  <c r="S25" i="6"/>
  <c r="R25" i="6"/>
  <c r="Q25" i="6"/>
  <c r="P25" i="6"/>
  <c r="O25" i="6"/>
  <c r="N25" i="6"/>
  <c r="M25" i="6"/>
  <c r="S24" i="6"/>
  <c r="R24" i="6"/>
  <c r="Q24" i="6"/>
  <c r="P24" i="6"/>
  <c r="O24" i="6"/>
  <c r="N24" i="6"/>
  <c r="M24" i="6"/>
  <c r="S23" i="6"/>
  <c r="R23" i="6"/>
  <c r="Q23" i="6"/>
  <c r="P23" i="6"/>
  <c r="O23" i="6"/>
  <c r="N23" i="6"/>
  <c r="M23" i="6"/>
  <c r="S22" i="6"/>
  <c r="R22" i="6"/>
  <c r="Q22" i="6"/>
  <c r="P22" i="6"/>
  <c r="O22" i="6"/>
  <c r="N22" i="6"/>
  <c r="M22" i="6"/>
  <c r="S21" i="6"/>
  <c r="R21" i="6"/>
  <c r="Q21" i="6"/>
  <c r="P21" i="6"/>
  <c r="O21" i="6"/>
  <c r="N21" i="6"/>
  <c r="M21" i="6"/>
  <c r="S20" i="6"/>
  <c r="R20" i="6"/>
  <c r="Q20" i="6"/>
  <c r="P20" i="6"/>
  <c r="O20" i="6"/>
  <c r="N20" i="6"/>
  <c r="M20" i="6"/>
  <c r="S19" i="6"/>
  <c r="R19" i="6"/>
  <c r="Q19" i="6"/>
  <c r="P19" i="6"/>
  <c r="O19" i="6"/>
  <c r="N19" i="6"/>
  <c r="M19" i="6"/>
  <c r="S18" i="6"/>
  <c r="R18" i="6"/>
  <c r="Q18" i="6"/>
  <c r="P18" i="6"/>
  <c r="O18" i="6"/>
  <c r="N18" i="6"/>
  <c r="M18" i="6"/>
  <c r="S17" i="6"/>
  <c r="R17" i="6"/>
  <c r="Q17" i="6"/>
  <c r="P17" i="6"/>
  <c r="O17" i="6"/>
  <c r="N17" i="6"/>
  <c r="M17" i="6"/>
  <c r="S16" i="6"/>
  <c r="R16" i="6"/>
  <c r="Q16" i="6"/>
  <c r="P16" i="6"/>
  <c r="O16" i="6"/>
  <c r="N16" i="6"/>
  <c r="M16" i="6"/>
  <c r="S15" i="6"/>
  <c r="R15" i="6"/>
  <c r="Q15" i="6"/>
  <c r="P15" i="6"/>
  <c r="O15" i="6"/>
  <c r="N15" i="6"/>
  <c r="M15" i="6"/>
  <c r="S14" i="6"/>
  <c r="R14" i="6"/>
  <c r="Q14" i="6"/>
  <c r="P14" i="6"/>
  <c r="O14" i="6"/>
  <c r="N14" i="6"/>
  <c r="M14" i="6"/>
  <c r="S13" i="6"/>
  <c r="R13" i="6"/>
  <c r="Q13" i="6"/>
  <c r="P13" i="6"/>
  <c r="O13" i="6"/>
  <c r="N13" i="6"/>
  <c r="M13" i="6"/>
  <c r="Q121" i="11"/>
  <c r="Q120" i="11" s="1"/>
  <c r="Q119" i="11" s="1"/>
  <c r="O121" i="11"/>
  <c r="O120" i="11"/>
  <c r="O119" i="11" s="1"/>
  <c r="M120" i="11"/>
  <c r="M119" i="11" s="1"/>
  <c r="Q117" i="11"/>
  <c r="O117" i="11"/>
  <c r="O116" i="11" s="1"/>
  <c r="Q116" i="11"/>
  <c r="M116" i="11"/>
  <c r="Q115" i="11"/>
  <c r="Q114" i="11" s="1"/>
  <c r="O115" i="11"/>
  <c r="S115" i="11" s="1"/>
  <c r="S114" i="11" s="1"/>
  <c r="M114" i="11"/>
  <c r="Q111" i="11"/>
  <c r="O111" i="11"/>
  <c r="S111" i="11" s="1"/>
  <c r="Q110" i="11"/>
  <c r="O110" i="11"/>
  <c r="Q109" i="11"/>
  <c r="O109" i="11"/>
  <c r="M108" i="11"/>
  <c r="M107" i="11" s="1"/>
  <c r="Q105" i="11"/>
  <c r="O105" i="11"/>
  <c r="Q104" i="11"/>
  <c r="O104" i="11"/>
  <c r="M103" i="11"/>
  <c r="Q102" i="11"/>
  <c r="O102" i="11"/>
  <c r="O101" i="11"/>
  <c r="M101" i="11"/>
  <c r="Q98" i="11"/>
  <c r="O98" i="11"/>
  <c r="Q97" i="11"/>
  <c r="O97" i="11"/>
  <c r="Q96" i="11"/>
  <c r="O96" i="11"/>
  <c r="Q95" i="11"/>
  <c r="O95" i="11"/>
  <c r="S95" i="11" s="1"/>
  <c r="Q94" i="11"/>
  <c r="O94" i="11"/>
  <c r="Q93" i="11"/>
  <c r="O93" i="11"/>
  <c r="S93" i="11" s="1"/>
  <c r="Q92" i="11"/>
  <c r="O92" i="11"/>
  <c r="Q91" i="11"/>
  <c r="O91" i="11"/>
  <c r="S91" i="11" s="1"/>
  <c r="Q90" i="11"/>
  <c r="O90" i="11"/>
  <c r="Q89" i="11"/>
  <c r="O89" i="11"/>
  <c r="S89" i="11" s="1"/>
  <c r="Q88" i="11"/>
  <c r="O88" i="11"/>
  <c r="S88" i="11" s="1"/>
  <c r="Q87" i="11"/>
  <c r="O87" i="11"/>
  <c r="Q86" i="11"/>
  <c r="O86" i="11"/>
  <c r="S86" i="11" s="1"/>
  <c r="Q85" i="11"/>
  <c r="O85" i="11"/>
  <c r="Q84" i="11"/>
  <c r="O84" i="11"/>
  <c r="M83" i="11"/>
  <c r="Q82" i="11"/>
  <c r="O82" i="11"/>
  <c r="Q81" i="11"/>
  <c r="O81" i="11"/>
  <c r="Q80" i="11"/>
  <c r="O80" i="11"/>
  <c r="S80" i="11" s="1"/>
  <c r="Q79" i="11"/>
  <c r="O79" i="11"/>
  <c r="M78" i="11"/>
  <c r="Q77" i="11"/>
  <c r="O77" i="11"/>
  <c r="S77" i="11" s="1"/>
  <c r="Q76" i="11"/>
  <c r="O76" i="11"/>
  <c r="Q75" i="11"/>
  <c r="O75" i="11"/>
  <c r="S75" i="11" s="1"/>
  <c r="Q74" i="11"/>
  <c r="O74" i="11"/>
  <c r="Q73" i="11"/>
  <c r="O73" i="11"/>
  <c r="S73" i="11" s="1"/>
  <c r="Q72" i="11"/>
  <c r="O72" i="11"/>
  <c r="Q71" i="11"/>
  <c r="O71" i="11"/>
  <c r="S71" i="11" s="1"/>
  <c r="Q70" i="11"/>
  <c r="O70" i="11"/>
  <c r="Q69" i="11"/>
  <c r="O69" i="11"/>
  <c r="Q68" i="11"/>
  <c r="O68" i="11"/>
  <c r="Q67" i="11"/>
  <c r="O67" i="11"/>
  <c r="Q66" i="11"/>
  <c r="O66" i="11"/>
  <c r="Q65" i="11"/>
  <c r="O65" i="11"/>
  <c r="M64" i="11"/>
  <c r="Q63" i="11"/>
  <c r="O63" i="11"/>
  <c r="Q62" i="11"/>
  <c r="O62" i="11"/>
  <c r="S62" i="11" s="1"/>
  <c r="Q61" i="11"/>
  <c r="O61" i="11"/>
  <c r="Q60" i="11"/>
  <c r="O60" i="11"/>
  <c r="Q59" i="11"/>
  <c r="O59" i="11"/>
  <c r="Q58" i="11"/>
  <c r="O58" i="11"/>
  <c r="Q57" i="11"/>
  <c r="O57" i="11"/>
  <c r="Q56" i="11"/>
  <c r="O56" i="11"/>
  <c r="Q55" i="11"/>
  <c r="O55" i="11"/>
  <c r="Q54" i="11"/>
  <c r="O54" i="11"/>
  <c r="Q53" i="11"/>
  <c r="O53" i="11"/>
  <c r="Q52" i="11"/>
  <c r="O52" i="11"/>
  <c r="M51" i="11"/>
  <c r="Q50" i="11"/>
  <c r="O50" i="11"/>
  <c r="S50" i="11" s="1"/>
  <c r="Q49" i="11"/>
  <c r="O49" i="11"/>
  <c r="Q48" i="11"/>
  <c r="O48" i="11"/>
  <c r="S48" i="11" s="1"/>
  <c r="Q47" i="11"/>
  <c r="O47" i="11"/>
  <c r="Q46" i="11"/>
  <c r="O46" i="11"/>
  <c r="S46" i="11" s="1"/>
  <c r="Q45" i="11"/>
  <c r="O45" i="11"/>
  <c r="Q44" i="11"/>
  <c r="O44" i="11"/>
  <c r="S44" i="11" s="1"/>
  <c r="Q43" i="11"/>
  <c r="O43" i="11"/>
  <c r="Q42" i="11"/>
  <c r="O42" i="11"/>
  <c r="S42" i="11" s="1"/>
  <c r="Q41" i="11"/>
  <c r="O41" i="11"/>
  <c r="M40" i="11"/>
  <c r="Q39" i="11"/>
  <c r="O39" i="11"/>
  <c r="S39" i="11" s="1"/>
  <c r="Q38" i="11"/>
  <c r="O38" i="11"/>
  <c r="Q37" i="11"/>
  <c r="O37" i="11"/>
  <c r="S37" i="11" s="1"/>
  <c r="Q36" i="11"/>
  <c r="O36" i="11"/>
  <c r="S36" i="11" s="1"/>
  <c r="Q35" i="11"/>
  <c r="O35" i="11"/>
  <c r="S35" i="11" s="1"/>
  <c r="Q34" i="11"/>
  <c r="O34" i="11"/>
  <c r="Q33" i="11"/>
  <c r="O33" i="11"/>
  <c r="M32" i="11"/>
  <c r="Q31" i="11"/>
  <c r="O31" i="11"/>
  <c r="S31" i="11" s="1"/>
  <c r="Q30" i="11"/>
  <c r="S30" i="11" s="1"/>
  <c r="O30" i="11"/>
  <c r="Q29" i="11"/>
  <c r="O29" i="11"/>
  <c r="Q28" i="11"/>
  <c r="O28" i="11"/>
  <c r="Q27" i="11"/>
  <c r="O27" i="11"/>
  <c r="S27" i="11" s="1"/>
  <c r="S26" i="11"/>
  <c r="Q26" i="11"/>
  <c r="O26" i="11"/>
  <c r="Q25" i="11"/>
  <c r="O25" i="11"/>
  <c r="Q24" i="11"/>
  <c r="O24" i="11"/>
  <c r="Q23" i="11"/>
  <c r="O23" i="11"/>
  <c r="S23" i="11" s="1"/>
  <c r="M22" i="11"/>
  <c r="Q21" i="11"/>
  <c r="O21" i="11"/>
  <c r="S21" i="11" s="1"/>
  <c r="Q20" i="11"/>
  <c r="O20" i="11"/>
  <c r="Q19" i="11"/>
  <c r="O19" i="11"/>
  <c r="S19" i="11" s="1"/>
  <c r="Q18" i="11"/>
  <c r="O18" i="11"/>
  <c r="Q17" i="11"/>
  <c r="O17" i="11"/>
  <c r="Q16" i="11"/>
  <c r="O16" i="11"/>
  <c r="Q15" i="11"/>
  <c r="O15" i="11"/>
  <c r="M14" i="11"/>
  <c r="S11" i="11"/>
  <c r="S9" i="11"/>
  <c r="Q121" i="10"/>
  <c r="O121" i="10"/>
  <c r="O120" i="10" s="1"/>
  <c r="O119" i="10" s="1"/>
  <c r="M120" i="10"/>
  <c r="M119" i="10" s="1"/>
  <c r="Q117" i="10"/>
  <c r="Q116" i="10" s="1"/>
  <c r="O117" i="10"/>
  <c r="M116" i="10"/>
  <c r="Q115" i="10"/>
  <c r="Q114" i="10" s="1"/>
  <c r="O115" i="10"/>
  <c r="M114" i="10"/>
  <c r="Q111" i="10"/>
  <c r="O111" i="10"/>
  <c r="Q110" i="10"/>
  <c r="O110" i="10"/>
  <c r="Q109" i="10"/>
  <c r="O109" i="10"/>
  <c r="M108" i="10"/>
  <c r="M107" i="10" s="1"/>
  <c r="Q105" i="10"/>
  <c r="O105" i="10"/>
  <c r="S105" i="10" s="1"/>
  <c r="Q104" i="10"/>
  <c r="Q103" i="10" s="1"/>
  <c r="O104" i="10"/>
  <c r="M103" i="10"/>
  <c r="Q102" i="10"/>
  <c r="Q101" i="10" s="1"/>
  <c r="O102" i="10"/>
  <c r="O101" i="10" s="1"/>
  <c r="M101" i="10"/>
  <c r="Q98" i="10"/>
  <c r="O98" i="10"/>
  <c r="Q97" i="10"/>
  <c r="O97" i="10"/>
  <c r="Q96" i="10"/>
  <c r="O96" i="10"/>
  <c r="Q95" i="10"/>
  <c r="O95" i="10"/>
  <c r="Q94" i="10"/>
  <c r="O94" i="10"/>
  <c r="Q93" i="10"/>
  <c r="O93" i="10"/>
  <c r="S93" i="10" s="1"/>
  <c r="Q92" i="10"/>
  <c r="O92" i="10"/>
  <c r="Q91" i="10"/>
  <c r="O91" i="10"/>
  <c r="Q90" i="10"/>
  <c r="O90" i="10"/>
  <c r="Q89" i="10"/>
  <c r="O89" i="10"/>
  <c r="S89" i="10" s="1"/>
  <c r="Q88" i="10"/>
  <c r="O88" i="10"/>
  <c r="Q87" i="10"/>
  <c r="O87" i="10"/>
  <c r="Q86" i="10"/>
  <c r="O86" i="10"/>
  <c r="Q85" i="10"/>
  <c r="O85" i="10"/>
  <c r="S85" i="10" s="1"/>
  <c r="Q84" i="10"/>
  <c r="O84" i="10"/>
  <c r="M83" i="10"/>
  <c r="Q82" i="10"/>
  <c r="O82" i="10"/>
  <c r="S82" i="10" s="1"/>
  <c r="Q81" i="10"/>
  <c r="O81" i="10"/>
  <c r="Q80" i="10"/>
  <c r="O80" i="10"/>
  <c r="Q79" i="10"/>
  <c r="O79" i="10"/>
  <c r="S79" i="10" s="1"/>
  <c r="M78" i="10"/>
  <c r="Q77" i="10"/>
  <c r="O77" i="10"/>
  <c r="Q76" i="10"/>
  <c r="O76" i="10"/>
  <c r="Q75" i="10"/>
  <c r="O75" i="10"/>
  <c r="Q74" i="10"/>
  <c r="O74" i="10"/>
  <c r="Q73" i="10"/>
  <c r="O73" i="10"/>
  <c r="Q72" i="10"/>
  <c r="O72" i="10"/>
  <c r="Q71" i="10"/>
  <c r="O71" i="10"/>
  <c r="Q70" i="10"/>
  <c r="O70" i="10"/>
  <c r="Q69" i="10"/>
  <c r="O69" i="10"/>
  <c r="Q68" i="10"/>
  <c r="O68" i="10"/>
  <c r="Q67" i="10"/>
  <c r="O67" i="10"/>
  <c r="Q66" i="10"/>
  <c r="O66" i="10"/>
  <c r="Q65" i="10"/>
  <c r="O65" i="10"/>
  <c r="M64" i="10"/>
  <c r="Q63" i="10"/>
  <c r="O63" i="10"/>
  <c r="Q62" i="10"/>
  <c r="O62" i="10"/>
  <c r="S62" i="10" s="1"/>
  <c r="Q61" i="10"/>
  <c r="O61" i="10"/>
  <c r="S61" i="10" s="1"/>
  <c r="Q60" i="10"/>
  <c r="O60" i="10"/>
  <c r="Q59" i="10"/>
  <c r="O59" i="10"/>
  <c r="S59" i="10" s="1"/>
  <c r="Q58" i="10"/>
  <c r="O58" i="10"/>
  <c r="Q57" i="10"/>
  <c r="O57" i="10"/>
  <c r="S57" i="10" s="1"/>
  <c r="Q56" i="10"/>
  <c r="O56" i="10"/>
  <c r="Q55" i="10"/>
  <c r="O55" i="10"/>
  <c r="S55" i="10" s="1"/>
  <c r="Q54" i="10"/>
  <c r="O54" i="10"/>
  <c r="Q53" i="10"/>
  <c r="O53" i="10"/>
  <c r="Q52" i="10"/>
  <c r="O52" i="10"/>
  <c r="M51" i="10"/>
  <c r="Q50" i="10"/>
  <c r="O50" i="10"/>
  <c r="Q49" i="10"/>
  <c r="O49" i="10"/>
  <c r="S49" i="10" s="1"/>
  <c r="Q48" i="10"/>
  <c r="S48" i="10" s="1"/>
  <c r="O48" i="10"/>
  <c r="Q47" i="10"/>
  <c r="O47" i="10"/>
  <c r="Q46" i="10"/>
  <c r="O46" i="10"/>
  <c r="Q45" i="10"/>
  <c r="O45" i="10"/>
  <c r="S45" i="10" s="1"/>
  <c r="Q44" i="10"/>
  <c r="O44" i="10"/>
  <c r="Q43" i="10"/>
  <c r="O43" i="10"/>
  <c r="Q42" i="10"/>
  <c r="O42" i="10"/>
  <c r="Q41" i="10"/>
  <c r="O41" i="10"/>
  <c r="M40" i="10"/>
  <c r="Q39" i="10"/>
  <c r="O39" i="10"/>
  <c r="Q38" i="10"/>
  <c r="O38" i="10"/>
  <c r="Q37" i="10"/>
  <c r="O37" i="10"/>
  <c r="Q36" i="10"/>
  <c r="O36" i="10"/>
  <c r="S36" i="10" s="1"/>
  <c r="Q35" i="10"/>
  <c r="O35" i="10"/>
  <c r="S35" i="10" s="1"/>
  <c r="Q34" i="10"/>
  <c r="O34" i="10"/>
  <c r="Q33" i="10"/>
  <c r="O33" i="10"/>
  <c r="M32" i="10"/>
  <c r="Q31" i="10"/>
  <c r="O31" i="10"/>
  <c r="Q30" i="10"/>
  <c r="O30" i="10"/>
  <c r="S30" i="10" s="1"/>
  <c r="Q29" i="10"/>
  <c r="O29" i="10"/>
  <c r="Q28" i="10"/>
  <c r="O28" i="10"/>
  <c r="Q27" i="10"/>
  <c r="O27" i="10"/>
  <c r="Q26" i="10"/>
  <c r="O26" i="10"/>
  <c r="Q25" i="10"/>
  <c r="O25" i="10"/>
  <c r="Q24" i="10"/>
  <c r="O24" i="10"/>
  <c r="Q23" i="10"/>
  <c r="O23" i="10"/>
  <c r="M22" i="10"/>
  <c r="Q21" i="10"/>
  <c r="O21" i="10"/>
  <c r="Q20" i="10"/>
  <c r="O20" i="10"/>
  <c r="Q19" i="10"/>
  <c r="O19" i="10"/>
  <c r="Q18" i="10"/>
  <c r="O18" i="10"/>
  <c r="Q17" i="10"/>
  <c r="O17" i="10"/>
  <c r="Q16" i="10"/>
  <c r="O16" i="10"/>
  <c r="Q15" i="10"/>
  <c r="O15" i="10"/>
  <c r="M14" i="10"/>
  <c r="S11" i="10"/>
  <c r="S9" i="10"/>
  <c r="O114" i="11" l="1"/>
  <c r="S82" i="11"/>
  <c r="S58" i="11"/>
  <c r="S24" i="11"/>
  <c r="S79" i="11"/>
  <c r="Q64" i="11"/>
  <c r="Q103" i="11"/>
  <c r="O108" i="11"/>
  <c r="O107" i="11" s="1"/>
  <c r="S41" i="11"/>
  <c r="S49" i="11"/>
  <c r="S61" i="11"/>
  <c r="S66" i="11"/>
  <c r="S68" i="11"/>
  <c r="S70" i="11"/>
  <c r="S76" i="11"/>
  <c r="S85" i="11"/>
  <c r="S87" i="11"/>
  <c r="Q83" i="11"/>
  <c r="S92" i="11"/>
  <c r="S105" i="11"/>
  <c r="S47" i="11"/>
  <c r="Q78" i="11"/>
  <c r="S17" i="11"/>
  <c r="S56" i="11"/>
  <c r="S18" i="11"/>
  <c r="M13" i="11"/>
  <c r="S34" i="11"/>
  <c r="S53" i="11"/>
  <c r="S55" i="11"/>
  <c r="S57" i="11"/>
  <c r="S59" i="11"/>
  <c r="S67" i="11"/>
  <c r="S69" i="11"/>
  <c r="S74" i="11"/>
  <c r="S94" i="11"/>
  <c r="S96" i="11"/>
  <c r="S98" i="11"/>
  <c r="S110" i="11"/>
  <c r="S78" i="11"/>
  <c r="Q22" i="11"/>
  <c r="S25" i="11"/>
  <c r="O32" i="11"/>
  <c r="S38" i="11"/>
  <c r="O51" i="11"/>
  <c r="S60" i="11"/>
  <c r="O83" i="11"/>
  <c r="O103" i="11"/>
  <c r="O100" i="11" s="1"/>
  <c r="O113" i="11"/>
  <c r="S16" i="11"/>
  <c r="S29" i="11"/>
  <c r="O64" i="11"/>
  <c r="O78" i="11"/>
  <c r="S102" i="11"/>
  <c r="S101" i="11" s="1"/>
  <c r="Q113" i="11"/>
  <c r="O14" i="11"/>
  <c r="S20" i="11"/>
  <c r="S28" i="11"/>
  <c r="Q40" i="11"/>
  <c r="S43" i="11"/>
  <c r="S45" i="11"/>
  <c r="S52" i="11"/>
  <c r="S54" i="11"/>
  <c r="S63" i="11"/>
  <c r="S65" i="11"/>
  <c r="S72" i="11"/>
  <c r="S81" i="11"/>
  <c r="S84" i="11"/>
  <c r="S90" i="11"/>
  <c r="S97" i="11"/>
  <c r="M100" i="11"/>
  <c r="S104" i="11"/>
  <c r="S103" i="11" s="1"/>
  <c r="S100" i="11" s="1"/>
  <c r="Q108" i="11"/>
  <c r="Q107" i="11" s="1"/>
  <c r="M113" i="11"/>
  <c r="S121" i="11"/>
  <c r="S120" i="11" s="1"/>
  <c r="S119" i="11" s="1"/>
  <c r="Q14" i="11"/>
  <c r="S15" i="11"/>
  <c r="O22" i="11"/>
  <c r="Q32" i="11"/>
  <c r="S33" i="11"/>
  <c r="O40" i="11"/>
  <c r="S109" i="11"/>
  <c r="S117" i="11"/>
  <c r="S116" i="11" s="1"/>
  <c r="S113" i="11" s="1"/>
  <c r="Q51" i="11"/>
  <c r="Q101" i="11"/>
  <c r="S88" i="10"/>
  <c r="S80" i="10"/>
  <c r="Q100" i="10"/>
  <c r="S70" i="10"/>
  <c r="S27" i="10"/>
  <c r="Q51" i="10"/>
  <c r="S60" i="10"/>
  <c r="S67" i="10"/>
  <c r="S71" i="10"/>
  <c r="S75" i="10"/>
  <c r="S94" i="10"/>
  <c r="S96" i="10"/>
  <c r="S104" i="10"/>
  <c r="S103" i="10" s="1"/>
  <c r="S26" i="10"/>
  <c r="S74" i="10"/>
  <c r="S92" i="10"/>
  <c r="S20" i="10"/>
  <c r="Q40" i="10"/>
  <c r="S43" i="10"/>
  <c r="S53" i="10"/>
  <c r="Q64" i="10"/>
  <c r="S17" i="10"/>
  <c r="S19" i="10"/>
  <c r="S21" i="10"/>
  <c r="S39" i="10"/>
  <c r="S42" i="10"/>
  <c r="S44" i="10"/>
  <c r="S52" i="10"/>
  <c r="S54" i="10"/>
  <c r="S66" i="10"/>
  <c r="Q78" i="10"/>
  <c r="S86" i="10"/>
  <c r="M100" i="10"/>
  <c r="S111" i="10"/>
  <c r="S115" i="10"/>
  <c r="S114" i="10" s="1"/>
  <c r="Q14" i="10"/>
  <c r="S34" i="10"/>
  <c r="S47" i="10"/>
  <c r="S69" i="10"/>
  <c r="O83" i="10"/>
  <c r="Q83" i="10"/>
  <c r="Q22" i="10"/>
  <c r="S25" i="10"/>
  <c r="S38" i="10"/>
  <c r="O51" i="10"/>
  <c r="O64" i="10"/>
  <c r="S73" i="10"/>
  <c r="S91" i="10"/>
  <c r="O103" i="10"/>
  <c r="O100" i="10" s="1"/>
  <c r="Q113" i="10"/>
  <c r="M13" i="10"/>
  <c r="S16" i="10"/>
  <c r="S18" i="10"/>
  <c r="S24" i="10"/>
  <c r="S29" i="10"/>
  <c r="S31" i="10"/>
  <c r="Q32" i="10"/>
  <c r="S37" i="10"/>
  <c r="S50" i="10"/>
  <c r="S56" i="10"/>
  <c r="S58" i="10"/>
  <c r="S63" i="10"/>
  <c r="S72" i="10"/>
  <c r="S77" i="10"/>
  <c r="S81" i="10"/>
  <c r="S78" i="10" s="1"/>
  <c r="S84" i="10"/>
  <c r="S95" i="10"/>
  <c r="S97" i="10"/>
  <c r="S102" i="10"/>
  <c r="S101" i="10" s="1"/>
  <c r="S100" i="10" s="1"/>
  <c r="S110" i="10"/>
  <c r="M113" i="10"/>
  <c r="S65" i="10"/>
  <c r="S87" i="10"/>
  <c r="S109" i="10"/>
  <c r="S108" i="10" s="1"/>
  <c r="S107" i="10" s="1"/>
  <c r="O108" i="10"/>
  <c r="O107" i="10" s="1"/>
  <c r="S121" i="10"/>
  <c r="S120" i="10" s="1"/>
  <c r="S119" i="10" s="1"/>
  <c r="Q120" i="10"/>
  <c r="Q119" i="10" s="1"/>
  <c r="O14" i="10"/>
  <c r="O32" i="10"/>
  <c r="Q108" i="10"/>
  <c r="Q107" i="10" s="1"/>
  <c r="S117" i="10"/>
  <c r="S116" i="10" s="1"/>
  <c r="O116" i="10"/>
  <c r="S15" i="10"/>
  <c r="S23" i="10"/>
  <c r="O22" i="10"/>
  <c r="S28" i="10"/>
  <c r="S33" i="10"/>
  <c r="S41" i="10"/>
  <c r="O40" i="10"/>
  <c r="S46" i="10"/>
  <c r="S68" i="10"/>
  <c r="S76" i="10"/>
  <c r="O78" i="10"/>
  <c r="S90" i="10"/>
  <c r="S98" i="10"/>
  <c r="O114" i="10"/>
  <c r="M12" i="8"/>
  <c r="Q121" i="9"/>
  <c r="Q120" i="9" s="1"/>
  <c r="Q119" i="9" s="1"/>
  <c r="O121" i="9"/>
  <c r="M120" i="9"/>
  <c r="M119" i="9" s="1"/>
  <c r="Q117" i="9"/>
  <c r="Q116" i="9" s="1"/>
  <c r="O117" i="9"/>
  <c r="O116" i="9" s="1"/>
  <c r="M116" i="9"/>
  <c r="Q115" i="9"/>
  <c r="O115" i="9"/>
  <c r="O114" i="9" s="1"/>
  <c r="M114" i="9"/>
  <c r="Q111" i="9"/>
  <c r="O111" i="9"/>
  <c r="Q110" i="9"/>
  <c r="O110" i="9"/>
  <c r="Q109" i="9"/>
  <c r="O109" i="9"/>
  <c r="M108" i="9"/>
  <c r="M107" i="9" s="1"/>
  <c r="Q105" i="9"/>
  <c r="O105" i="9"/>
  <c r="Q104" i="9"/>
  <c r="O104" i="9"/>
  <c r="M103" i="9"/>
  <c r="Q102" i="9"/>
  <c r="Q101" i="9" s="1"/>
  <c r="O102" i="9"/>
  <c r="M101" i="9"/>
  <c r="Q98" i="9"/>
  <c r="O98" i="9"/>
  <c r="Q97" i="9"/>
  <c r="O97" i="9"/>
  <c r="Q96" i="9"/>
  <c r="O96" i="9"/>
  <c r="Q95" i="9"/>
  <c r="O95" i="9"/>
  <c r="Q94" i="9"/>
  <c r="O94" i="9"/>
  <c r="Q93" i="9"/>
  <c r="O93" i="9"/>
  <c r="Q92" i="9"/>
  <c r="O92" i="9"/>
  <c r="Q91" i="9"/>
  <c r="O91" i="9"/>
  <c r="S91" i="9" s="1"/>
  <c r="Q90" i="9"/>
  <c r="O90" i="9"/>
  <c r="Q89" i="9"/>
  <c r="O89" i="9"/>
  <c r="Q88" i="9"/>
  <c r="O88" i="9"/>
  <c r="Q87" i="9"/>
  <c r="O87" i="9"/>
  <c r="Q86" i="9"/>
  <c r="O86" i="9"/>
  <c r="Q85" i="9"/>
  <c r="O85" i="9"/>
  <c r="Q84" i="9"/>
  <c r="O84" i="9"/>
  <c r="M83" i="9"/>
  <c r="Q82" i="9"/>
  <c r="O82" i="9"/>
  <c r="S82" i="9" s="1"/>
  <c r="Q81" i="9"/>
  <c r="O81" i="9"/>
  <c r="Q80" i="9"/>
  <c r="O80" i="9"/>
  <c r="Q79" i="9"/>
  <c r="O79" i="9"/>
  <c r="M78" i="9"/>
  <c r="Q77" i="9"/>
  <c r="O77" i="9"/>
  <c r="Q76" i="9"/>
  <c r="O76" i="9"/>
  <c r="Q75" i="9"/>
  <c r="O75" i="9"/>
  <c r="Q74" i="9"/>
  <c r="O74" i="9"/>
  <c r="Q73" i="9"/>
  <c r="O73" i="9"/>
  <c r="Q72" i="9"/>
  <c r="O72" i="9"/>
  <c r="Q71" i="9"/>
  <c r="O71" i="9"/>
  <c r="Q70" i="9"/>
  <c r="O70" i="9"/>
  <c r="Q69" i="9"/>
  <c r="O69" i="9"/>
  <c r="Q68" i="9"/>
  <c r="O68" i="9"/>
  <c r="Q67" i="9"/>
  <c r="O67" i="9"/>
  <c r="Q66" i="9"/>
  <c r="O66" i="9"/>
  <c r="Q65" i="9"/>
  <c r="O65" i="9"/>
  <c r="M64" i="9"/>
  <c r="Q63" i="9"/>
  <c r="O63" i="9"/>
  <c r="Q62" i="9"/>
  <c r="O62" i="9"/>
  <c r="Q61" i="9"/>
  <c r="O61" i="9"/>
  <c r="Q60" i="9"/>
  <c r="O60" i="9"/>
  <c r="Q59" i="9"/>
  <c r="O59" i="9"/>
  <c r="S59" i="9" s="1"/>
  <c r="Q58" i="9"/>
  <c r="O58" i="9"/>
  <c r="Q57" i="9"/>
  <c r="O57" i="9"/>
  <c r="S57" i="9" s="1"/>
  <c r="Q56" i="9"/>
  <c r="O56" i="9"/>
  <c r="Q55" i="9"/>
  <c r="O55" i="9"/>
  <c r="Q54" i="9"/>
  <c r="O54" i="9"/>
  <c r="Q53" i="9"/>
  <c r="O53" i="9"/>
  <c r="Q52" i="9"/>
  <c r="O52" i="9"/>
  <c r="M51" i="9"/>
  <c r="Q50" i="9"/>
  <c r="O50" i="9"/>
  <c r="S50" i="9" s="1"/>
  <c r="Q49" i="9"/>
  <c r="O49" i="9"/>
  <c r="Q48" i="9"/>
  <c r="O48" i="9"/>
  <c r="Q47" i="9"/>
  <c r="O47" i="9"/>
  <c r="Q46" i="9"/>
  <c r="O46" i="9"/>
  <c r="Q45" i="9"/>
  <c r="O45" i="9"/>
  <c r="Q44" i="9"/>
  <c r="O44" i="9"/>
  <c r="Q43" i="9"/>
  <c r="O43" i="9"/>
  <c r="Q42" i="9"/>
  <c r="O42" i="9"/>
  <c r="Q41" i="9"/>
  <c r="O41" i="9"/>
  <c r="M40" i="9"/>
  <c r="Q39" i="9"/>
  <c r="O39" i="9"/>
  <c r="Q38" i="9"/>
  <c r="O38" i="9"/>
  <c r="Q37" i="9"/>
  <c r="O37" i="9"/>
  <c r="Q36" i="9"/>
  <c r="O36" i="9"/>
  <c r="Q35" i="9"/>
  <c r="O35" i="9"/>
  <c r="Q34" i="9"/>
  <c r="O34" i="9"/>
  <c r="Q33" i="9"/>
  <c r="Q32" i="9" s="1"/>
  <c r="O33" i="9"/>
  <c r="M32" i="9"/>
  <c r="Q31" i="9"/>
  <c r="O31" i="9"/>
  <c r="Q30" i="9"/>
  <c r="O30" i="9"/>
  <c r="Q29" i="9"/>
  <c r="O29" i="9"/>
  <c r="S29" i="9" s="1"/>
  <c r="Q28" i="9"/>
  <c r="O28" i="9"/>
  <c r="Q27" i="9"/>
  <c r="O27" i="9"/>
  <c r="Q26" i="9"/>
  <c r="O26" i="9"/>
  <c r="Q25" i="9"/>
  <c r="O25" i="9"/>
  <c r="Q24" i="9"/>
  <c r="O24" i="9"/>
  <c r="Q23" i="9"/>
  <c r="O23" i="9"/>
  <c r="M22" i="9"/>
  <c r="Q21" i="9"/>
  <c r="O21" i="9"/>
  <c r="Q20" i="9"/>
  <c r="O20" i="9"/>
  <c r="Q19" i="9"/>
  <c r="O19" i="9"/>
  <c r="Q18" i="9"/>
  <c r="O18" i="9"/>
  <c r="Q17" i="9"/>
  <c r="O17" i="9"/>
  <c r="Q16" i="9"/>
  <c r="O16" i="9"/>
  <c r="Q15" i="9"/>
  <c r="O15" i="9"/>
  <c r="M14" i="9"/>
  <c r="S11" i="9"/>
  <c r="S9" i="9"/>
  <c r="Q121" i="8"/>
  <c r="Q120" i="8" s="1"/>
  <c r="Q119" i="8" s="1"/>
  <c r="O121" i="8"/>
  <c r="M120" i="8"/>
  <c r="M119" i="8" s="1"/>
  <c r="Q117" i="8"/>
  <c r="Q116" i="8" s="1"/>
  <c r="O117" i="8"/>
  <c r="O116" i="8" s="1"/>
  <c r="M116" i="8"/>
  <c r="Q115" i="8"/>
  <c r="Q114" i="8" s="1"/>
  <c r="O115" i="8"/>
  <c r="O114" i="8" s="1"/>
  <c r="M114" i="8"/>
  <c r="Q111" i="8"/>
  <c r="O111" i="8"/>
  <c r="S111" i="8" s="1"/>
  <c r="Q110" i="8"/>
  <c r="O110" i="8"/>
  <c r="Q109" i="8"/>
  <c r="O109" i="8"/>
  <c r="S109" i="8" s="1"/>
  <c r="M108" i="8"/>
  <c r="M107" i="8" s="1"/>
  <c r="Q105" i="8"/>
  <c r="O105" i="8"/>
  <c r="O103" i="8" s="1"/>
  <c r="Q104" i="8"/>
  <c r="O104" i="8"/>
  <c r="M103" i="8"/>
  <c r="Q102" i="8"/>
  <c r="Q101" i="8" s="1"/>
  <c r="O102" i="8"/>
  <c r="S102" i="8" s="1"/>
  <c r="S101" i="8" s="1"/>
  <c r="M101" i="8"/>
  <c r="Q98" i="8"/>
  <c r="O98" i="8"/>
  <c r="Q97" i="8"/>
  <c r="O97" i="8"/>
  <c r="Q96" i="8"/>
  <c r="O96" i="8"/>
  <c r="S96" i="8" s="1"/>
  <c r="Q95" i="8"/>
  <c r="O95" i="8"/>
  <c r="Q94" i="8"/>
  <c r="O94" i="8"/>
  <c r="S94" i="8" s="1"/>
  <c r="Q93" i="8"/>
  <c r="O93" i="8"/>
  <c r="Q92" i="8"/>
  <c r="O92" i="8"/>
  <c r="Q91" i="8"/>
  <c r="O91" i="8"/>
  <c r="Q90" i="8"/>
  <c r="O90" i="8"/>
  <c r="Q89" i="8"/>
  <c r="O89" i="8"/>
  <c r="Q88" i="8"/>
  <c r="O88" i="8"/>
  <c r="S88" i="8" s="1"/>
  <c r="Q87" i="8"/>
  <c r="O87" i="8"/>
  <c r="Q86" i="8"/>
  <c r="O86" i="8"/>
  <c r="S86" i="8" s="1"/>
  <c r="Q85" i="8"/>
  <c r="O85" i="8"/>
  <c r="Q84" i="8"/>
  <c r="O84" i="8"/>
  <c r="S84" i="8" s="1"/>
  <c r="M83" i="8"/>
  <c r="Q82" i="8"/>
  <c r="O82" i="8"/>
  <c r="Q81" i="8"/>
  <c r="O81" i="8"/>
  <c r="Q80" i="8"/>
  <c r="O80" i="8"/>
  <c r="Q79" i="8"/>
  <c r="O79" i="8"/>
  <c r="S79" i="8" s="1"/>
  <c r="M78" i="8"/>
  <c r="Q77" i="8"/>
  <c r="O77" i="8"/>
  <c r="S77" i="8" s="1"/>
  <c r="Q76" i="8"/>
  <c r="O76" i="8"/>
  <c r="Q75" i="8"/>
  <c r="O75" i="8"/>
  <c r="S75" i="8" s="1"/>
  <c r="Q74" i="8"/>
  <c r="O74" i="8"/>
  <c r="Q73" i="8"/>
  <c r="O73" i="8"/>
  <c r="S73" i="8" s="1"/>
  <c r="Q72" i="8"/>
  <c r="O72" i="8"/>
  <c r="Q71" i="8"/>
  <c r="O71" i="8"/>
  <c r="S71" i="8" s="1"/>
  <c r="Q70" i="8"/>
  <c r="O70" i="8"/>
  <c r="Q69" i="8"/>
  <c r="O69" i="8"/>
  <c r="S69" i="8" s="1"/>
  <c r="Q68" i="8"/>
  <c r="O68" i="8"/>
  <c r="Q67" i="8"/>
  <c r="O67" i="8"/>
  <c r="Q66" i="8"/>
  <c r="O66" i="8"/>
  <c r="Q65" i="8"/>
  <c r="O65" i="8"/>
  <c r="M64" i="8"/>
  <c r="Q63" i="8"/>
  <c r="O63" i="8"/>
  <c r="S63" i="8" s="1"/>
  <c r="Q62" i="8"/>
  <c r="O62" i="8"/>
  <c r="S62" i="8" s="1"/>
  <c r="Q61" i="8"/>
  <c r="O61" i="8"/>
  <c r="Q60" i="8"/>
  <c r="O60" i="8"/>
  <c r="S60" i="8" s="1"/>
  <c r="Q59" i="8"/>
  <c r="O59" i="8"/>
  <c r="Q58" i="8"/>
  <c r="O58" i="8"/>
  <c r="S58" i="8" s="1"/>
  <c r="Q57" i="8"/>
  <c r="O57" i="8"/>
  <c r="Q56" i="8"/>
  <c r="O56" i="8"/>
  <c r="S56" i="8" s="1"/>
  <c r="Q55" i="8"/>
  <c r="O55" i="8"/>
  <c r="Q54" i="8"/>
  <c r="O54" i="8"/>
  <c r="Q53" i="8"/>
  <c r="O53" i="8"/>
  <c r="Q52" i="8"/>
  <c r="O52" i="8"/>
  <c r="M51" i="8"/>
  <c r="Q50" i="8"/>
  <c r="O50" i="8"/>
  <c r="S50" i="8" s="1"/>
  <c r="Q49" i="8"/>
  <c r="O49" i="8"/>
  <c r="Q48" i="8"/>
  <c r="O48" i="8"/>
  <c r="Q47" i="8"/>
  <c r="O47" i="8"/>
  <c r="Q46" i="8"/>
  <c r="O46" i="8"/>
  <c r="Q45" i="8"/>
  <c r="O45" i="8"/>
  <c r="Q44" i="8"/>
  <c r="O44" i="8"/>
  <c r="Q43" i="8"/>
  <c r="O43" i="8"/>
  <c r="Q42" i="8"/>
  <c r="O42" i="8"/>
  <c r="S42" i="8" s="1"/>
  <c r="Q41" i="8"/>
  <c r="Q40" i="8" s="1"/>
  <c r="O41" i="8"/>
  <c r="M40" i="8"/>
  <c r="Q39" i="8"/>
  <c r="O39" i="8"/>
  <c r="Q38" i="8"/>
  <c r="O38" i="8"/>
  <c r="S38" i="8" s="1"/>
  <c r="Q37" i="8"/>
  <c r="O37" i="8"/>
  <c r="Q36" i="8"/>
  <c r="O36" i="8"/>
  <c r="S36" i="8" s="1"/>
  <c r="Q35" i="8"/>
  <c r="O35" i="8"/>
  <c r="Q34" i="8"/>
  <c r="O34" i="8"/>
  <c r="S34" i="8" s="1"/>
  <c r="Q33" i="8"/>
  <c r="O33" i="8"/>
  <c r="M32" i="8"/>
  <c r="Q31" i="8"/>
  <c r="O31" i="8"/>
  <c r="S31" i="8" s="1"/>
  <c r="Q30" i="8"/>
  <c r="O30" i="8"/>
  <c r="Q29" i="8"/>
  <c r="O29" i="8"/>
  <c r="S29" i="8" s="1"/>
  <c r="Q28" i="8"/>
  <c r="O28" i="8"/>
  <c r="Q27" i="8"/>
  <c r="O27" i="8"/>
  <c r="S27" i="8" s="1"/>
  <c r="Q26" i="8"/>
  <c r="O26" i="8"/>
  <c r="Q25" i="8"/>
  <c r="O25" i="8"/>
  <c r="S25" i="8" s="1"/>
  <c r="Q24" i="8"/>
  <c r="O24" i="8"/>
  <c r="Q23" i="8"/>
  <c r="O23" i="8"/>
  <c r="S23" i="8" s="1"/>
  <c r="M22" i="8"/>
  <c r="Q21" i="8"/>
  <c r="O21" i="8"/>
  <c r="S21" i="8" s="1"/>
  <c r="Q20" i="8"/>
  <c r="O20" i="8"/>
  <c r="Q19" i="8"/>
  <c r="O19" i="8"/>
  <c r="S19" i="8" s="1"/>
  <c r="Q18" i="8"/>
  <c r="O18" i="8"/>
  <c r="Q17" i="8"/>
  <c r="O17" i="8"/>
  <c r="Q16" i="8"/>
  <c r="O16" i="8"/>
  <c r="Q15" i="8"/>
  <c r="O15" i="8"/>
  <c r="M14" i="8"/>
  <c r="S11" i="8"/>
  <c r="S9" i="8"/>
  <c r="Q121" i="7"/>
  <c r="Q120" i="7" s="1"/>
  <c r="Q119" i="7" s="1"/>
  <c r="O121" i="7"/>
  <c r="O120" i="7" s="1"/>
  <c r="O119" i="7" s="1"/>
  <c r="M120" i="7"/>
  <c r="M119" i="7"/>
  <c r="Q117" i="7"/>
  <c r="O117" i="7"/>
  <c r="O116" i="7" s="1"/>
  <c r="M116" i="7"/>
  <c r="M113" i="7" s="1"/>
  <c r="Q115" i="7"/>
  <c r="Q114" i="7" s="1"/>
  <c r="O115" i="7"/>
  <c r="M114" i="7"/>
  <c r="Q111" i="7"/>
  <c r="O111" i="7"/>
  <c r="Q110" i="7"/>
  <c r="O110" i="7"/>
  <c r="S110" i="7" s="1"/>
  <c r="Q109" i="7"/>
  <c r="O109" i="7"/>
  <c r="M108" i="7"/>
  <c r="M107" i="7" s="1"/>
  <c r="Q105" i="7"/>
  <c r="O105" i="7"/>
  <c r="S105" i="7" s="1"/>
  <c r="Q104" i="7"/>
  <c r="O104" i="7"/>
  <c r="M103" i="7"/>
  <c r="Q102" i="7"/>
  <c r="Q101" i="7" s="1"/>
  <c r="O102" i="7"/>
  <c r="O101" i="7" s="1"/>
  <c r="M101" i="7"/>
  <c r="Q98" i="7"/>
  <c r="O98" i="7"/>
  <c r="Q97" i="7"/>
  <c r="O97" i="7"/>
  <c r="Q96" i="7"/>
  <c r="O96" i="7"/>
  <c r="Q95" i="7"/>
  <c r="O95" i="7"/>
  <c r="Q94" i="7"/>
  <c r="O94" i="7"/>
  <c r="Q93" i="7"/>
  <c r="O93" i="7"/>
  <c r="Q92" i="7"/>
  <c r="O92" i="7"/>
  <c r="Q91" i="7"/>
  <c r="O91" i="7"/>
  <c r="Q90" i="7"/>
  <c r="O90" i="7"/>
  <c r="Q89" i="7"/>
  <c r="O89" i="7"/>
  <c r="Q88" i="7"/>
  <c r="O88" i="7"/>
  <c r="S88" i="7" s="1"/>
  <c r="Q87" i="7"/>
  <c r="O87" i="7"/>
  <c r="S87" i="7" s="1"/>
  <c r="Q86" i="7"/>
  <c r="O86" i="7"/>
  <c r="Q85" i="7"/>
  <c r="O85" i="7"/>
  <c r="S85" i="7" s="1"/>
  <c r="Q84" i="7"/>
  <c r="O84" i="7"/>
  <c r="M83" i="7"/>
  <c r="Q82" i="7"/>
  <c r="O82" i="7"/>
  <c r="S82" i="7" s="1"/>
  <c r="Q81" i="7"/>
  <c r="O81" i="7"/>
  <c r="Q80" i="7"/>
  <c r="O80" i="7"/>
  <c r="S80" i="7" s="1"/>
  <c r="Q79" i="7"/>
  <c r="O79" i="7"/>
  <c r="M78" i="7"/>
  <c r="Q77" i="7"/>
  <c r="S77" i="7" s="1"/>
  <c r="O77" i="7"/>
  <c r="Q76" i="7"/>
  <c r="O76" i="7"/>
  <c r="Q75" i="7"/>
  <c r="O75" i="7"/>
  <c r="Q74" i="7"/>
  <c r="O74" i="7"/>
  <c r="S74" i="7" s="1"/>
  <c r="Q73" i="7"/>
  <c r="O73" i="7"/>
  <c r="Q72" i="7"/>
  <c r="O72" i="7"/>
  <c r="S72" i="7" s="1"/>
  <c r="Q71" i="7"/>
  <c r="O71" i="7"/>
  <c r="Q70" i="7"/>
  <c r="O70" i="7"/>
  <c r="S70" i="7" s="1"/>
  <c r="Q69" i="7"/>
  <c r="O69" i="7"/>
  <c r="Q68" i="7"/>
  <c r="O68" i="7"/>
  <c r="Q67" i="7"/>
  <c r="O67" i="7"/>
  <c r="Q66" i="7"/>
  <c r="O66" i="7"/>
  <c r="S66" i="7" s="1"/>
  <c r="Q65" i="7"/>
  <c r="O65" i="7"/>
  <c r="M64" i="7"/>
  <c r="Q63" i="7"/>
  <c r="O63" i="7"/>
  <c r="Q62" i="7"/>
  <c r="O62" i="7"/>
  <c r="S62" i="7" s="1"/>
  <c r="Q61" i="7"/>
  <c r="O61" i="7"/>
  <c r="Q60" i="7"/>
  <c r="O60" i="7"/>
  <c r="S60" i="7" s="1"/>
  <c r="Q59" i="7"/>
  <c r="O59" i="7"/>
  <c r="Q58" i="7"/>
  <c r="O58" i="7"/>
  <c r="Q57" i="7"/>
  <c r="O57" i="7"/>
  <c r="S57" i="7" s="1"/>
  <c r="Q56" i="7"/>
  <c r="O56" i="7"/>
  <c r="Q55" i="7"/>
  <c r="O55" i="7"/>
  <c r="Q54" i="7"/>
  <c r="O54" i="7"/>
  <c r="Q53" i="7"/>
  <c r="O53" i="7"/>
  <c r="S53" i="7" s="1"/>
  <c r="Q52" i="7"/>
  <c r="O52" i="7"/>
  <c r="M51" i="7"/>
  <c r="Q50" i="7"/>
  <c r="S50" i="7" s="1"/>
  <c r="O50" i="7"/>
  <c r="Q49" i="7"/>
  <c r="O49" i="7"/>
  <c r="S49" i="7" s="1"/>
  <c r="Q48" i="7"/>
  <c r="O48" i="7"/>
  <c r="Q47" i="7"/>
  <c r="O47" i="7"/>
  <c r="Q46" i="7"/>
  <c r="O46" i="7"/>
  <c r="Q45" i="7"/>
  <c r="O45" i="7"/>
  <c r="Q44" i="7"/>
  <c r="O44" i="7"/>
  <c r="Q43" i="7"/>
  <c r="O43" i="7"/>
  <c r="S43" i="7" s="1"/>
  <c r="Q42" i="7"/>
  <c r="O42" i="7"/>
  <c r="Q41" i="7"/>
  <c r="O41" i="7"/>
  <c r="S41" i="7" s="1"/>
  <c r="M40" i="7"/>
  <c r="Q39" i="7"/>
  <c r="O39" i="7"/>
  <c r="S39" i="7" s="1"/>
  <c r="Q38" i="7"/>
  <c r="O38" i="7"/>
  <c r="Q37" i="7"/>
  <c r="O37" i="7"/>
  <c r="S37" i="7" s="1"/>
  <c r="Q36" i="7"/>
  <c r="O36" i="7"/>
  <c r="Q35" i="7"/>
  <c r="O35" i="7"/>
  <c r="S35" i="7" s="1"/>
  <c r="Q34" i="7"/>
  <c r="O34" i="7"/>
  <c r="Q33" i="7"/>
  <c r="O33" i="7"/>
  <c r="M32" i="7"/>
  <c r="Q31" i="7"/>
  <c r="O31" i="7"/>
  <c r="Q30" i="7"/>
  <c r="O30" i="7"/>
  <c r="S30" i="7" s="1"/>
  <c r="Q29" i="7"/>
  <c r="O29" i="7"/>
  <c r="Q28" i="7"/>
  <c r="O28" i="7"/>
  <c r="Q27" i="7"/>
  <c r="O27" i="7"/>
  <c r="Q26" i="7"/>
  <c r="O26" i="7"/>
  <c r="S26" i="7" s="1"/>
  <c r="Q25" i="7"/>
  <c r="O25" i="7"/>
  <c r="Q24" i="7"/>
  <c r="O24" i="7"/>
  <c r="Q23" i="7"/>
  <c r="O23" i="7"/>
  <c r="M22" i="7"/>
  <c r="Q21" i="7"/>
  <c r="O21" i="7"/>
  <c r="Q20" i="7"/>
  <c r="O20" i="7"/>
  <c r="S20" i="7" s="1"/>
  <c r="Q19" i="7"/>
  <c r="O19" i="7"/>
  <c r="Q18" i="7"/>
  <c r="O18" i="7"/>
  <c r="Q17" i="7"/>
  <c r="O17" i="7"/>
  <c r="Q16" i="7"/>
  <c r="O16" i="7"/>
  <c r="Q15" i="7"/>
  <c r="O15" i="7"/>
  <c r="M14" i="7"/>
  <c r="S11" i="7"/>
  <c r="S9" i="7"/>
  <c r="S108" i="11" l="1"/>
  <c r="S107" i="11" s="1"/>
  <c r="O13" i="11"/>
  <c r="Q100" i="11"/>
  <c r="S64" i="11"/>
  <c r="S40" i="11"/>
  <c r="M12" i="11"/>
  <c r="Q12" i="11" s="1"/>
  <c r="S83" i="11"/>
  <c r="S51" i="11"/>
  <c r="S22" i="11"/>
  <c r="S14" i="11"/>
  <c r="S32" i="11"/>
  <c r="Q13" i="11"/>
  <c r="Q13" i="10"/>
  <c r="O13" i="10"/>
  <c r="S113" i="10"/>
  <c r="S51" i="10"/>
  <c r="S83" i="10"/>
  <c r="M12" i="10"/>
  <c r="Q12" i="10" s="1"/>
  <c r="S32" i="10"/>
  <c r="S14" i="10"/>
  <c r="O113" i="10"/>
  <c r="S40" i="10"/>
  <c r="S22" i="10"/>
  <c r="S64" i="10"/>
  <c r="S85" i="9"/>
  <c r="Q83" i="9"/>
  <c r="S55" i="9"/>
  <c r="S16" i="9"/>
  <c r="S33" i="9"/>
  <c r="S37" i="9"/>
  <c r="Q40" i="9"/>
  <c r="S54" i="9"/>
  <c r="S60" i="9"/>
  <c r="S62" i="9"/>
  <c r="S79" i="9"/>
  <c r="S109" i="9"/>
  <c r="S80" i="9"/>
  <c r="O113" i="9"/>
  <c r="S27" i="9"/>
  <c r="S42" i="9"/>
  <c r="S68" i="9"/>
  <c r="S76" i="9"/>
  <c r="S19" i="9"/>
  <c r="S24" i="9"/>
  <c r="S26" i="9"/>
  <c r="S28" i="9"/>
  <c r="S41" i="9"/>
  <c r="S43" i="9"/>
  <c r="S53" i="9"/>
  <c r="S67" i="9"/>
  <c r="S69" i="9"/>
  <c r="S94" i="9"/>
  <c r="S98" i="9"/>
  <c r="Q108" i="9"/>
  <c r="Q107" i="9" s="1"/>
  <c r="S20" i="9"/>
  <c r="S34" i="9"/>
  <c r="S44" i="9"/>
  <c r="S46" i="9"/>
  <c r="S48" i="9"/>
  <c r="S63" i="9"/>
  <c r="S75" i="9"/>
  <c r="S77" i="9"/>
  <c r="Q78" i="9"/>
  <c r="S81" i="9"/>
  <c r="S89" i="9"/>
  <c r="S95" i="9"/>
  <c r="S110" i="9"/>
  <c r="S121" i="9"/>
  <c r="S120" i="9" s="1"/>
  <c r="S119" i="9" s="1"/>
  <c r="S49" i="9"/>
  <c r="S17" i="9"/>
  <c r="S38" i="9"/>
  <c r="S56" i="9"/>
  <c r="S66" i="9"/>
  <c r="S70" i="9"/>
  <c r="S72" i="9"/>
  <c r="S74" i="9"/>
  <c r="S86" i="9"/>
  <c r="S88" i="9"/>
  <c r="S90" i="9"/>
  <c r="S92" i="9"/>
  <c r="S102" i="9"/>
  <c r="S101" i="9" s="1"/>
  <c r="O14" i="9"/>
  <c r="Q14" i="9"/>
  <c r="S36" i="9"/>
  <c r="M13" i="9"/>
  <c r="S58" i="9"/>
  <c r="S93" i="9"/>
  <c r="S31" i="9"/>
  <c r="O40" i="9"/>
  <c r="S97" i="9"/>
  <c r="M100" i="9"/>
  <c r="S105" i="9"/>
  <c r="O108" i="9"/>
  <c r="O107" i="9" s="1"/>
  <c r="M113" i="9"/>
  <c r="S117" i="9"/>
  <c r="S116" i="9" s="1"/>
  <c r="S15" i="9"/>
  <c r="Q22" i="9"/>
  <c r="S25" i="9"/>
  <c r="S30" i="9"/>
  <c r="S39" i="9"/>
  <c r="S45" i="9"/>
  <c r="S47" i="9"/>
  <c r="S61" i="9"/>
  <c r="S71" i="9"/>
  <c r="S73" i="9"/>
  <c r="S84" i="9"/>
  <c r="S87" i="9"/>
  <c r="S96" i="9"/>
  <c r="S111" i="9"/>
  <c r="S115" i="9"/>
  <c r="S114" i="9" s="1"/>
  <c r="Q114" i="9"/>
  <c r="Q113" i="9" s="1"/>
  <c r="S18" i="9"/>
  <c r="S104" i="9"/>
  <c r="S103" i="9" s="1"/>
  <c r="S100" i="9" s="1"/>
  <c r="O103" i="9"/>
  <c r="O22" i="9"/>
  <c r="S23" i="9"/>
  <c r="O32" i="9"/>
  <c r="S52" i="9"/>
  <c r="O51" i="9"/>
  <c r="S65" i="9"/>
  <c r="O64" i="9"/>
  <c r="Q103" i="9"/>
  <c r="Q100" i="9" s="1"/>
  <c r="S21" i="9"/>
  <c r="S35" i="9"/>
  <c r="Q51" i="9"/>
  <c r="Q64" i="9"/>
  <c r="O78" i="9"/>
  <c r="O83" i="9"/>
  <c r="O101" i="9"/>
  <c r="O100" i="9" s="1"/>
  <c r="O120" i="9"/>
  <c r="O119" i="9" s="1"/>
  <c r="S82" i="8"/>
  <c r="S80" i="8"/>
  <c r="S55" i="8"/>
  <c r="Q51" i="8"/>
  <c r="Q22" i="8"/>
  <c r="S28" i="8"/>
  <c r="O83" i="8"/>
  <c r="S87" i="8"/>
  <c r="S89" i="8"/>
  <c r="S91" i="8"/>
  <c r="S93" i="8"/>
  <c r="S95" i="8"/>
  <c r="S97" i="8"/>
  <c r="S104" i="8"/>
  <c r="S103" i="8" s="1"/>
  <c r="S100" i="8" s="1"/>
  <c r="S110" i="8"/>
  <c r="S108" i="8" s="1"/>
  <c r="S107" i="8" s="1"/>
  <c r="M113" i="8"/>
  <c r="S39" i="8"/>
  <c r="S54" i="8"/>
  <c r="S85" i="8"/>
  <c r="M100" i="8"/>
  <c r="S105" i="8"/>
  <c r="S48" i="8"/>
  <c r="Q64" i="8"/>
  <c r="S67" i="8"/>
  <c r="S16" i="8"/>
  <c r="S18" i="8"/>
  <c r="S20" i="8"/>
  <c r="S26" i="8"/>
  <c r="S43" i="8"/>
  <c r="S45" i="8"/>
  <c r="S47" i="8"/>
  <c r="S49" i="8"/>
  <c r="S61" i="8"/>
  <c r="S68" i="8"/>
  <c r="S76" i="8"/>
  <c r="S92" i="8"/>
  <c r="S98" i="8"/>
  <c r="O113" i="8"/>
  <c r="Q113" i="8"/>
  <c r="Q14" i="8"/>
  <c r="S30" i="8"/>
  <c r="Q32" i="8"/>
  <c r="S41" i="8"/>
  <c r="O78" i="8"/>
  <c r="Q108" i="8"/>
  <c r="Q107" i="8" s="1"/>
  <c r="S115" i="8"/>
  <c r="S114" i="8" s="1"/>
  <c r="O32" i="8"/>
  <c r="M13" i="8"/>
  <c r="Q12" i="8" s="1"/>
  <c r="S53" i="8"/>
  <c r="S66" i="8"/>
  <c r="Q83" i="8"/>
  <c r="Q103" i="8"/>
  <c r="Q100" i="8" s="1"/>
  <c r="O14" i="8"/>
  <c r="S17" i="8"/>
  <c r="S24" i="8"/>
  <c r="S22" i="8" s="1"/>
  <c r="S35" i="8"/>
  <c r="S37" i="8"/>
  <c r="S44" i="8"/>
  <c r="S46" i="8"/>
  <c r="S52" i="8"/>
  <c r="S57" i="8"/>
  <c r="S59" i="8"/>
  <c r="S65" i="8"/>
  <c r="S70" i="8"/>
  <c r="S72" i="8"/>
  <c r="S74" i="8"/>
  <c r="Q78" i="8"/>
  <c r="S81" i="8"/>
  <c r="S78" i="8" s="1"/>
  <c r="S90" i="8"/>
  <c r="S121" i="8"/>
  <c r="S120" i="8" s="1"/>
  <c r="S119" i="8" s="1"/>
  <c r="S40" i="8"/>
  <c r="S15" i="8"/>
  <c r="O22" i="8"/>
  <c r="S33" i="8"/>
  <c r="S32" i="8" s="1"/>
  <c r="O40" i="8"/>
  <c r="S117" i="8"/>
  <c r="S116" i="8" s="1"/>
  <c r="O51" i="8"/>
  <c r="O64" i="8"/>
  <c r="O101" i="8"/>
  <c r="O100" i="8" s="1"/>
  <c r="O120" i="8"/>
  <c r="O119" i="8" s="1"/>
  <c r="O108" i="8"/>
  <c r="O107" i="8" s="1"/>
  <c r="S38" i="7"/>
  <c r="O14" i="7"/>
  <c r="S25" i="7"/>
  <c r="S52" i="7"/>
  <c r="S65" i="7"/>
  <c r="S71" i="7"/>
  <c r="S91" i="7"/>
  <c r="Q103" i="7"/>
  <c r="Q100" i="7" s="1"/>
  <c r="S16" i="7"/>
  <c r="S56" i="7"/>
  <c r="Q32" i="7"/>
  <c r="S47" i="7"/>
  <c r="S94" i="7"/>
  <c r="S98" i="7"/>
  <c r="S19" i="7"/>
  <c r="S29" i="7"/>
  <c r="S34" i="7"/>
  <c r="S36" i="7"/>
  <c r="S42" i="7"/>
  <c r="S44" i="7"/>
  <c r="S48" i="7"/>
  <c r="S59" i="7"/>
  <c r="S63" i="7"/>
  <c r="S69" i="7"/>
  <c r="S73" i="7"/>
  <c r="S75" i="7"/>
  <c r="S93" i="7"/>
  <c r="S95" i="7"/>
  <c r="S97" i="7"/>
  <c r="M13" i="7"/>
  <c r="S76" i="7"/>
  <c r="S102" i="7"/>
  <c r="S101" i="7" s="1"/>
  <c r="O108" i="7"/>
  <c r="O107" i="7" s="1"/>
  <c r="S21" i="7"/>
  <c r="Q22" i="7"/>
  <c r="S27" i="7"/>
  <c r="S45" i="7"/>
  <c r="S54" i="7"/>
  <c r="S61" i="7"/>
  <c r="S67" i="7"/>
  <c r="Q78" i="7"/>
  <c r="S81" i="7"/>
  <c r="S89" i="7"/>
  <c r="S96" i="7"/>
  <c r="S104" i="7"/>
  <c r="S103" i="7" s="1"/>
  <c r="S111" i="7"/>
  <c r="S24" i="7"/>
  <c r="S86" i="7"/>
  <c r="Q14" i="7"/>
  <c r="S17" i="7"/>
  <c r="S28" i="7"/>
  <c r="Q40" i="7"/>
  <c r="S46" i="7"/>
  <c r="O51" i="7"/>
  <c r="Q51" i="7"/>
  <c r="Q64" i="7"/>
  <c r="S90" i="7"/>
  <c r="S92" i="7"/>
  <c r="M100" i="7"/>
  <c r="M12" i="7" s="1"/>
  <c r="Q12" i="7" s="1"/>
  <c r="S121" i="7"/>
  <c r="S120" i="7" s="1"/>
  <c r="S119" i="7" s="1"/>
  <c r="S79" i="7"/>
  <c r="O78" i="7"/>
  <c r="S84" i="7"/>
  <c r="O83" i="7"/>
  <c r="S117" i="7"/>
  <c r="S116" i="7" s="1"/>
  <c r="Q116" i="7"/>
  <c r="Q113" i="7" s="1"/>
  <c r="S15" i="7"/>
  <c r="S55" i="7"/>
  <c r="O64" i="7"/>
  <c r="Q83" i="7"/>
  <c r="O22" i="7"/>
  <c r="O32" i="7"/>
  <c r="S33" i="7"/>
  <c r="S68" i="7"/>
  <c r="S18" i="7"/>
  <c r="S23" i="7"/>
  <c r="S31" i="7"/>
  <c r="O40" i="7"/>
  <c r="S58" i="7"/>
  <c r="S109" i="7"/>
  <c r="Q108" i="7"/>
  <c r="Q107" i="7" s="1"/>
  <c r="S115" i="7"/>
  <c r="S114" i="7" s="1"/>
  <c r="O114" i="7"/>
  <c r="O113" i="7" s="1"/>
  <c r="O103" i="7"/>
  <c r="O100" i="7" s="1"/>
  <c r="S11" i="6"/>
  <c r="S9" i="6"/>
  <c r="Q121" i="5"/>
  <c r="Q120" i="5" s="1"/>
  <c r="Q119" i="5" s="1"/>
  <c r="O121" i="5"/>
  <c r="M120" i="5"/>
  <c r="M119" i="5" s="1"/>
  <c r="Q117" i="5"/>
  <c r="Q116" i="5" s="1"/>
  <c r="O117" i="5"/>
  <c r="S117" i="5" s="1"/>
  <c r="S116" i="5"/>
  <c r="M116" i="5"/>
  <c r="Q115" i="5"/>
  <c r="Q114" i="5" s="1"/>
  <c r="Q113" i="5" s="1"/>
  <c r="O115" i="5"/>
  <c r="O114" i="5" s="1"/>
  <c r="M114" i="5"/>
  <c r="Q111" i="5"/>
  <c r="S111" i="5" s="1"/>
  <c r="O111" i="5"/>
  <c r="Q110" i="5"/>
  <c r="O110" i="5"/>
  <c r="S110" i="5" s="1"/>
  <c r="Q109" i="5"/>
  <c r="O109" i="5"/>
  <c r="M108" i="5"/>
  <c r="M107" i="5"/>
  <c r="Q105" i="5"/>
  <c r="O105" i="5"/>
  <c r="Q104" i="5"/>
  <c r="O104" i="5"/>
  <c r="M103" i="5"/>
  <c r="Q102" i="5"/>
  <c r="Q101" i="5" s="1"/>
  <c r="O102" i="5"/>
  <c r="M101" i="5"/>
  <c r="Q98" i="5"/>
  <c r="O98" i="5"/>
  <c r="Q97" i="5"/>
  <c r="O97" i="5"/>
  <c r="Q96" i="5"/>
  <c r="O96" i="5"/>
  <c r="Q95" i="5"/>
  <c r="O95" i="5"/>
  <c r="Q94" i="5"/>
  <c r="O94" i="5"/>
  <c r="Q93" i="5"/>
  <c r="O93" i="5"/>
  <c r="Q92" i="5"/>
  <c r="O92" i="5"/>
  <c r="Q91" i="5"/>
  <c r="O91" i="5"/>
  <c r="Q90" i="5"/>
  <c r="O90" i="5"/>
  <c r="Q89" i="5"/>
  <c r="O89" i="5"/>
  <c r="S89" i="5" s="1"/>
  <c r="Q88" i="5"/>
  <c r="O88" i="5"/>
  <c r="Q87" i="5"/>
  <c r="O87" i="5"/>
  <c r="Q86" i="5"/>
  <c r="O86" i="5"/>
  <c r="Q85" i="5"/>
  <c r="O85" i="5"/>
  <c r="Q84" i="5"/>
  <c r="O84" i="5"/>
  <c r="M83" i="5"/>
  <c r="Q82" i="5"/>
  <c r="O82" i="5"/>
  <c r="Q81" i="5"/>
  <c r="O81" i="5"/>
  <c r="Q80" i="5"/>
  <c r="O80" i="5"/>
  <c r="Q79" i="5"/>
  <c r="O79" i="5"/>
  <c r="S79" i="5" s="1"/>
  <c r="M78" i="5"/>
  <c r="Q77" i="5"/>
  <c r="O77" i="5"/>
  <c r="Q76" i="5"/>
  <c r="O76" i="5"/>
  <c r="Q75" i="5"/>
  <c r="O75" i="5"/>
  <c r="Q74" i="5"/>
  <c r="O74" i="5"/>
  <c r="Q73" i="5"/>
  <c r="O73" i="5"/>
  <c r="Q72" i="5"/>
  <c r="O72" i="5"/>
  <c r="Q71" i="5"/>
  <c r="O71" i="5"/>
  <c r="Q70" i="5"/>
  <c r="O70" i="5"/>
  <c r="Q69" i="5"/>
  <c r="O69" i="5"/>
  <c r="Q68" i="5"/>
  <c r="O68" i="5"/>
  <c r="Q67" i="5"/>
  <c r="O67" i="5"/>
  <c r="Q66" i="5"/>
  <c r="O66" i="5"/>
  <c r="Q65" i="5"/>
  <c r="O65" i="5"/>
  <c r="M64" i="5"/>
  <c r="Q63" i="5"/>
  <c r="O63" i="5"/>
  <c r="Q62" i="5"/>
  <c r="O62" i="5"/>
  <c r="Q60" i="5"/>
  <c r="O60" i="5"/>
  <c r="S60" i="5" s="1"/>
  <c r="Q59" i="5"/>
  <c r="O59" i="5"/>
  <c r="Q58" i="5"/>
  <c r="O58" i="5"/>
  <c r="Q57" i="5"/>
  <c r="O57" i="5"/>
  <c r="Q55" i="5"/>
  <c r="O55" i="5"/>
  <c r="Q54" i="5"/>
  <c r="O54" i="5"/>
  <c r="S54" i="5" s="1"/>
  <c r="Q53" i="5"/>
  <c r="O53" i="5"/>
  <c r="Q52" i="5"/>
  <c r="O52" i="5"/>
  <c r="M51" i="5"/>
  <c r="Q50" i="5"/>
  <c r="O50" i="5"/>
  <c r="Q49" i="5"/>
  <c r="O49" i="5"/>
  <c r="Q48" i="5"/>
  <c r="O48" i="5"/>
  <c r="Q47" i="5"/>
  <c r="O47" i="5"/>
  <c r="Q46" i="5"/>
  <c r="O46" i="5"/>
  <c r="Q45" i="5"/>
  <c r="O45" i="5"/>
  <c r="Q44" i="5"/>
  <c r="O44" i="5"/>
  <c r="Q43" i="5"/>
  <c r="O43" i="5"/>
  <c r="Q42" i="5"/>
  <c r="O42" i="5"/>
  <c r="Q41" i="5"/>
  <c r="O41" i="5"/>
  <c r="M40" i="5"/>
  <c r="Q39" i="5"/>
  <c r="O39" i="5"/>
  <c r="Q38" i="5"/>
  <c r="O38" i="5"/>
  <c r="S38" i="5" s="1"/>
  <c r="Q37" i="5"/>
  <c r="S37" i="5" s="1"/>
  <c r="O37" i="5"/>
  <c r="Q36" i="5"/>
  <c r="O36" i="5"/>
  <c r="Q35" i="5"/>
  <c r="O35" i="5"/>
  <c r="Q34" i="5"/>
  <c r="O34" i="5"/>
  <c r="S34" i="5" s="1"/>
  <c r="Q33" i="5"/>
  <c r="O33" i="5"/>
  <c r="M32" i="5"/>
  <c r="Q31" i="5"/>
  <c r="O31" i="5"/>
  <c r="Q30" i="5"/>
  <c r="O30" i="5"/>
  <c r="Q29" i="5"/>
  <c r="O29" i="5"/>
  <c r="Q28" i="5"/>
  <c r="O28" i="5"/>
  <c r="Q27" i="5"/>
  <c r="O27" i="5"/>
  <c r="Q26" i="5"/>
  <c r="O26" i="5"/>
  <c r="Q25" i="5"/>
  <c r="O25" i="5"/>
  <c r="Q24" i="5"/>
  <c r="O24" i="5"/>
  <c r="Q23" i="5"/>
  <c r="O23" i="5"/>
  <c r="M22" i="5"/>
  <c r="Q21" i="5"/>
  <c r="O21" i="5"/>
  <c r="Q20" i="5"/>
  <c r="O20" i="5"/>
  <c r="Q19" i="5"/>
  <c r="O19" i="5"/>
  <c r="S19" i="5" s="1"/>
  <c r="Q18" i="5"/>
  <c r="O18" i="5"/>
  <c r="Q17" i="5"/>
  <c r="O17" i="5"/>
  <c r="Q16" i="5"/>
  <c r="O16" i="5"/>
  <c r="Q15" i="5"/>
  <c r="O15" i="5"/>
  <c r="M14" i="5"/>
  <c r="S11" i="5"/>
  <c r="S9" i="5"/>
  <c r="Q117" i="3"/>
  <c r="O117" i="3"/>
  <c r="O116" i="3" s="1"/>
  <c r="Q115" i="3"/>
  <c r="Q114" i="3" s="1"/>
  <c r="O115" i="3"/>
  <c r="S115" i="3" s="1"/>
  <c r="S114" i="3" s="1"/>
  <c r="Q111" i="3"/>
  <c r="O111" i="3"/>
  <c r="S111" i="3" s="1"/>
  <c r="Q110" i="3"/>
  <c r="O110" i="3"/>
  <c r="S110" i="3" s="1"/>
  <c r="S109" i="3"/>
  <c r="Q109" i="3"/>
  <c r="O109" i="3"/>
  <c r="Q105" i="3"/>
  <c r="O105" i="3"/>
  <c r="S105" i="3" s="1"/>
  <c r="Q102" i="3"/>
  <c r="Q101" i="3" s="1"/>
  <c r="O102" i="3"/>
  <c r="S102" i="3" s="1"/>
  <c r="S101" i="3" s="1"/>
  <c r="Q98" i="3"/>
  <c r="O98" i="3"/>
  <c r="S98" i="3" s="1"/>
  <c r="S97" i="3"/>
  <c r="Q97" i="3"/>
  <c r="O97" i="3"/>
  <c r="Q96" i="3"/>
  <c r="S96" i="3" s="1"/>
  <c r="O96" i="3"/>
  <c r="Q95" i="3"/>
  <c r="O95" i="3"/>
  <c r="S95" i="3" s="1"/>
  <c r="Q94" i="3"/>
  <c r="O94" i="3"/>
  <c r="S94" i="3" s="1"/>
  <c r="S93" i="3"/>
  <c r="Q93" i="3"/>
  <c r="O93" i="3"/>
  <c r="Q92" i="3"/>
  <c r="S92" i="3" s="1"/>
  <c r="O92" i="3"/>
  <c r="Q91" i="3"/>
  <c r="O91" i="3"/>
  <c r="S91" i="3" s="1"/>
  <c r="Q90" i="3"/>
  <c r="O90" i="3"/>
  <c r="S90" i="3" s="1"/>
  <c r="S89" i="3"/>
  <c r="Q89" i="3"/>
  <c r="O89" i="3"/>
  <c r="Q88" i="3"/>
  <c r="S88" i="3" s="1"/>
  <c r="O88" i="3"/>
  <c r="Q87" i="3"/>
  <c r="O87" i="3"/>
  <c r="S87" i="3" s="1"/>
  <c r="Q86" i="3"/>
  <c r="O86" i="3"/>
  <c r="S86" i="3" s="1"/>
  <c r="S85" i="3"/>
  <c r="Q85" i="3"/>
  <c r="O85" i="3"/>
  <c r="Q84" i="3"/>
  <c r="S84" i="3" s="1"/>
  <c r="O84" i="3"/>
  <c r="Q82" i="3"/>
  <c r="O82" i="3"/>
  <c r="S82" i="3" s="1"/>
  <c r="Q81" i="3"/>
  <c r="O81" i="3"/>
  <c r="S81" i="3" s="1"/>
  <c r="S80" i="3"/>
  <c r="Q80" i="3"/>
  <c r="O80" i="3"/>
  <c r="Q79" i="3"/>
  <c r="S79" i="3" s="1"/>
  <c r="O79" i="3"/>
  <c r="Q77" i="3"/>
  <c r="O77" i="3"/>
  <c r="S77" i="3" s="1"/>
  <c r="Q76" i="3"/>
  <c r="O76" i="3"/>
  <c r="S76" i="3" s="1"/>
  <c r="S75" i="3"/>
  <c r="Q75" i="3"/>
  <c r="O75" i="3"/>
  <c r="Q74" i="3"/>
  <c r="S74" i="3" s="1"/>
  <c r="O74" i="3"/>
  <c r="Q73" i="3"/>
  <c r="O73" i="3"/>
  <c r="S73" i="3" s="1"/>
  <c r="Q72" i="3"/>
  <c r="O72" i="3"/>
  <c r="S72" i="3" s="1"/>
  <c r="S71" i="3"/>
  <c r="Q71" i="3"/>
  <c r="O71" i="3"/>
  <c r="Q70" i="3"/>
  <c r="S70" i="3" s="1"/>
  <c r="O70" i="3"/>
  <c r="Q69" i="3"/>
  <c r="O69" i="3"/>
  <c r="S69" i="3" s="1"/>
  <c r="Q68" i="3"/>
  <c r="O68" i="3"/>
  <c r="S68" i="3" s="1"/>
  <c r="S67" i="3"/>
  <c r="Q67" i="3"/>
  <c r="O67" i="3"/>
  <c r="Q66" i="3"/>
  <c r="S66" i="3" s="1"/>
  <c r="O66" i="3"/>
  <c r="Q65" i="3"/>
  <c r="O65" i="3"/>
  <c r="O64" i="3" s="1"/>
  <c r="Q63" i="3"/>
  <c r="O63" i="3"/>
  <c r="S63" i="3" s="1"/>
  <c r="Q62" i="3"/>
  <c r="O62" i="3"/>
  <c r="S62" i="3" s="1"/>
  <c r="S61" i="3"/>
  <c r="Q61" i="3"/>
  <c r="O61" i="3"/>
  <c r="Q60" i="3"/>
  <c r="S60" i="3" s="1"/>
  <c r="O60" i="3"/>
  <c r="Q59" i="3"/>
  <c r="O59" i="3"/>
  <c r="S59" i="3" s="1"/>
  <c r="Q58" i="3"/>
  <c r="O58" i="3"/>
  <c r="S58" i="3" s="1"/>
  <c r="S57" i="3"/>
  <c r="Q57" i="3"/>
  <c r="O57" i="3"/>
  <c r="Q56" i="3"/>
  <c r="S56" i="3" s="1"/>
  <c r="O56" i="3"/>
  <c r="Q55" i="3"/>
  <c r="O55" i="3"/>
  <c r="S55" i="3" s="1"/>
  <c r="Q54" i="3"/>
  <c r="O54" i="3"/>
  <c r="S54" i="3" s="1"/>
  <c r="S53" i="3"/>
  <c r="Q53" i="3"/>
  <c r="O53" i="3"/>
  <c r="Q52" i="3"/>
  <c r="S52" i="3" s="1"/>
  <c r="O52" i="3"/>
  <c r="Q50" i="3"/>
  <c r="O50" i="3"/>
  <c r="S50" i="3" s="1"/>
  <c r="Q49" i="3"/>
  <c r="O49" i="3"/>
  <c r="S49" i="3" s="1"/>
  <c r="S48" i="3"/>
  <c r="Q48" i="3"/>
  <c r="O48" i="3"/>
  <c r="Q47" i="3"/>
  <c r="S47" i="3" s="1"/>
  <c r="O47" i="3"/>
  <c r="Q46" i="3"/>
  <c r="O46" i="3"/>
  <c r="S46" i="3" s="1"/>
  <c r="Q45" i="3"/>
  <c r="O45" i="3"/>
  <c r="S45" i="3" s="1"/>
  <c r="S44" i="3"/>
  <c r="Q44" i="3"/>
  <c r="O44" i="3"/>
  <c r="Q43" i="3"/>
  <c r="S43" i="3" s="1"/>
  <c r="O43" i="3"/>
  <c r="Q42" i="3"/>
  <c r="Q40" i="3" s="1"/>
  <c r="O42" i="3"/>
  <c r="S42" i="3" s="1"/>
  <c r="Q41" i="3"/>
  <c r="O41" i="3"/>
  <c r="O40" i="3" s="1"/>
  <c r="Q39" i="3"/>
  <c r="O39" i="3"/>
  <c r="S39" i="3" s="1"/>
  <c r="Q38" i="3"/>
  <c r="O38" i="3"/>
  <c r="S38" i="3" s="1"/>
  <c r="S37" i="3"/>
  <c r="Q37" i="3"/>
  <c r="O37" i="3"/>
  <c r="Q36" i="3"/>
  <c r="S36" i="3" s="1"/>
  <c r="O36" i="3"/>
  <c r="Q35" i="3"/>
  <c r="O35" i="3"/>
  <c r="S35" i="3" s="1"/>
  <c r="Q34" i="3"/>
  <c r="O34" i="3"/>
  <c r="S34" i="3" s="1"/>
  <c r="S33" i="3"/>
  <c r="Q33" i="3"/>
  <c r="O33" i="3"/>
  <c r="Q31" i="3"/>
  <c r="O31" i="3"/>
  <c r="S31" i="3" s="1"/>
  <c r="Q30" i="3"/>
  <c r="O30" i="3"/>
  <c r="S30" i="3" s="1"/>
  <c r="Q29" i="3"/>
  <c r="O29" i="3"/>
  <c r="S29" i="3" s="1"/>
  <c r="S28" i="3"/>
  <c r="Q28" i="3"/>
  <c r="O28" i="3"/>
  <c r="Q27" i="3"/>
  <c r="O27" i="3"/>
  <c r="S27" i="3" s="1"/>
  <c r="Q26" i="3"/>
  <c r="O26" i="3"/>
  <c r="S26" i="3" s="1"/>
  <c r="Q25" i="3"/>
  <c r="O25" i="3"/>
  <c r="S25" i="3" s="1"/>
  <c r="S24" i="3"/>
  <c r="Q24" i="3"/>
  <c r="O24" i="3"/>
  <c r="Q21" i="3"/>
  <c r="O21" i="3"/>
  <c r="S21" i="3" s="1"/>
  <c r="Q20" i="3"/>
  <c r="O20" i="3"/>
  <c r="S20" i="3" s="1"/>
  <c r="Q19" i="3"/>
  <c r="O19" i="3"/>
  <c r="S19" i="3" s="1"/>
  <c r="Q18" i="3"/>
  <c r="S18" i="3" s="1"/>
  <c r="O18" i="3"/>
  <c r="Q17" i="3"/>
  <c r="O17" i="3"/>
  <c r="S17" i="3" s="1"/>
  <c r="Q16" i="3"/>
  <c r="Q14" i="3" s="1"/>
  <c r="O16" i="3"/>
  <c r="Q15" i="3"/>
  <c r="O15" i="3"/>
  <c r="S15" i="3" s="1"/>
  <c r="Q116" i="3"/>
  <c r="Q108" i="3"/>
  <c r="Q107" i="3" s="1"/>
  <c r="O108" i="3"/>
  <c r="O107" i="3" s="1"/>
  <c r="Q64" i="3"/>
  <c r="M22" i="3"/>
  <c r="M14" i="3"/>
  <c r="M32" i="3"/>
  <c r="M40" i="3"/>
  <c r="M64" i="3"/>
  <c r="M83" i="3"/>
  <c r="M101" i="3"/>
  <c r="M100" i="3" s="1"/>
  <c r="M103" i="3"/>
  <c r="M107" i="3"/>
  <c r="M108" i="3"/>
  <c r="M114" i="3"/>
  <c r="M113" i="3" s="1"/>
  <c r="M116" i="3"/>
  <c r="S13" i="11" l="1"/>
  <c r="S13" i="10"/>
  <c r="S108" i="9"/>
  <c r="S107" i="9" s="1"/>
  <c r="S40" i="9"/>
  <c r="M12" i="9"/>
  <c r="Q12" i="9" s="1"/>
  <c r="S78" i="9"/>
  <c r="S32" i="9"/>
  <c r="S22" i="9"/>
  <c r="Q13" i="9"/>
  <c r="S64" i="9"/>
  <c r="S14" i="9"/>
  <c r="O13" i="9"/>
  <c r="S83" i="9"/>
  <c r="S51" i="9"/>
  <c r="S113" i="9"/>
  <c r="Q13" i="8"/>
  <c r="S83" i="8"/>
  <c r="S14" i="8"/>
  <c r="S64" i="8"/>
  <c r="S113" i="8"/>
  <c r="S51" i="8"/>
  <c r="O13" i="8"/>
  <c r="S108" i="7"/>
  <c r="S107" i="7" s="1"/>
  <c r="S22" i="7"/>
  <c r="S51" i="7"/>
  <c r="S14" i="7"/>
  <c r="Q13" i="7"/>
  <c r="S32" i="7"/>
  <c r="S78" i="7"/>
  <c r="S100" i="7"/>
  <c r="S40" i="7"/>
  <c r="O13" i="7"/>
  <c r="S64" i="7"/>
  <c r="S83" i="7"/>
  <c r="S113" i="7"/>
  <c r="S44" i="5"/>
  <c r="S46" i="5"/>
  <c r="S48" i="5"/>
  <c r="S50" i="5"/>
  <c r="S71" i="5"/>
  <c r="S75" i="5"/>
  <c r="S86" i="5"/>
  <c r="S45" i="5"/>
  <c r="S49" i="5"/>
  <c r="S74" i="5"/>
  <c r="Q32" i="5"/>
  <c r="S20" i="5"/>
  <c r="S28" i="5"/>
  <c r="S84" i="5"/>
  <c r="S90" i="5"/>
  <c r="S92" i="5"/>
  <c r="S98" i="5"/>
  <c r="S105" i="5"/>
  <c r="M100" i="5"/>
  <c r="O83" i="5"/>
  <c r="Q83" i="5"/>
  <c r="S42" i="5"/>
  <c r="S65" i="5"/>
  <c r="S69" i="5"/>
  <c r="S27" i="5"/>
  <c r="S29" i="5"/>
  <c r="S33" i="5"/>
  <c r="S41" i="5"/>
  <c r="S53" i="5"/>
  <c r="S57" i="5"/>
  <c r="S59" i="5"/>
  <c r="S66" i="5"/>
  <c r="S68" i="5"/>
  <c r="S70" i="5"/>
  <c r="S80" i="5"/>
  <c r="S85" i="5"/>
  <c r="S96" i="5"/>
  <c r="Q64" i="5"/>
  <c r="S16" i="5"/>
  <c r="S24" i="5"/>
  <c r="S26" i="5"/>
  <c r="Q40" i="5"/>
  <c r="S55" i="5"/>
  <c r="S62" i="5"/>
  <c r="S82" i="5"/>
  <c r="S93" i="5"/>
  <c r="S95" i="5"/>
  <c r="S97" i="5"/>
  <c r="O103" i="5"/>
  <c r="Q108" i="5"/>
  <c r="Q107" i="5" s="1"/>
  <c r="M113" i="5"/>
  <c r="Q14" i="5"/>
  <c r="S88" i="5"/>
  <c r="S17" i="5"/>
  <c r="S31" i="5"/>
  <c r="O40" i="5"/>
  <c r="S43" i="5"/>
  <c r="S63" i="5"/>
  <c r="S77" i="5"/>
  <c r="S81" i="5"/>
  <c r="Q78" i="5"/>
  <c r="S87" i="5"/>
  <c r="S115" i="5"/>
  <c r="S114" i="5" s="1"/>
  <c r="O14" i="5"/>
  <c r="S36" i="5"/>
  <c r="M13" i="5"/>
  <c r="S73" i="5"/>
  <c r="S15" i="5"/>
  <c r="Q22" i="5"/>
  <c r="S25" i="5"/>
  <c r="S30" i="5"/>
  <c r="S39" i="5"/>
  <c r="S47" i="5"/>
  <c r="S58" i="5"/>
  <c r="S67" i="5"/>
  <c r="S76" i="5"/>
  <c r="S91" i="5"/>
  <c r="S94" i="5"/>
  <c r="S109" i="5"/>
  <c r="S108" i="5" s="1"/>
  <c r="S107" i="5" s="1"/>
  <c r="Q56" i="5"/>
  <c r="O56" i="5"/>
  <c r="Q61" i="5"/>
  <c r="O61" i="5"/>
  <c r="S18" i="5"/>
  <c r="O78" i="5"/>
  <c r="S121" i="5"/>
  <c r="S120" i="5" s="1"/>
  <c r="S119" i="5" s="1"/>
  <c r="O120" i="5"/>
  <c r="O119" i="5" s="1"/>
  <c r="O22" i="5"/>
  <c r="S23" i="5"/>
  <c r="O32" i="5"/>
  <c r="S52" i="5"/>
  <c r="S102" i="5"/>
  <c r="S101" i="5" s="1"/>
  <c r="O101" i="5"/>
  <c r="S113" i="5"/>
  <c r="S21" i="5"/>
  <c r="S35" i="5"/>
  <c r="O64" i="5"/>
  <c r="S72" i="5"/>
  <c r="S104" i="5"/>
  <c r="Q103" i="5"/>
  <c r="Q100" i="5" s="1"/>
  <c r="O108" i="5"/>
  <c r="O107" i="5" s="1"/>
  <c r="O116" i="5"/>
  <c r="O113" i="5" s="1"/>
  <c r="S117" i="3"/>
  <c r="S116" i="3" s="1"/>
  <c r="S113" i="3" s="1"/>
  <c r="O114" i="3"/>
  <c r="S108" i="3"/>
  <c r="S107" i="3" s="1"/>
  <c r="O101" i="3"/>
  <c r="S65" i="3"/>
  <c r="S64" i="3" s="1"/>
  <c r="S41" i="3"/>
  <c r="S40" i="3" s="1"/>
  <c r="Q113" i="3"/>
  <c r="S16" i="3"/>
  <c r="S14" i="3"/>
  <c r="O14" i="3"/>
  <c r="O113" i="3"/>
  <c r="Q121" i="3"/>
  <c r="Q120" i="3" s="1"/>
  <c r="Q119" i="3" s="1"/>
  <c r="O121" i="3"/>
  <c r="O120" i="3" s="1"/>
  <c r="O119" i="3" s="1"/>
  <c r="Q104" i="3"/>
  <c r="Q103" i="3" s="1"/>
  <c r="Q100" i="3" s="1"/>
  <c r="O104" i="3"/>
  <c r="O103" i="3" s="1"/>
  <c r="O100" i="3" s="1"/>
  <c r="Q32" i="3"/>
  <c r="O32" i="3"/>
  <c r="Q23" i="3"/>
  <c r="O23" i="3"/>
  <c r="S13" i="9" l="1"/>
  <c r="S13" i="8"/>
  <c r="S13" i="7"/>
  <c r="S83" i="5"/>
  <c r="S56" i="5"/>
  <c r="M12" i="5"/>
  <c r="Q12" i="5" s="1"/>
  <c r="S103" i="5"/>
  <c r="S100" i="5" s="1"/>
  <c r="S32" i="5"/>
  <c r="S78" i="5"/>
  <c r="S22" i="5"/>
  <c r="O100" i="5"/>
  <c r="S64" i="5"/>
  <c r="S61" i="5"/>
  <c r="S40" i="5"/>
  <c r="Q51" i="5"/>
  <c r="Q13" i="5" s="1"/>
  <c r="S14" i="5"/>
  <c r="O51" i="5"/>
  <c r="O13" i="5" s="1"/>
  <c r="O22" i="3"/>
  <c r="O83" i="3"/>
  <c r="Q22" i="3"/>
  <c r="Q83" i="3"/>
  <c r="S32" i="3"/>
  <c r="S104" i="3"/>
  <c r="S103" i="3" s="1"/>
  <c r="S100" i="3" s="1"/>
  <c r="S23" i="3"/>
  <c r="S121" i="3"/>
  <c r="S120" i="3" s="1"/>
  <c r="S119" i="3" s="1"/>
  <c r="M120" i="3"/>
  <c r="M119" i="3" s="1"/>
  <c r="M82" i="3"/>
  <c r="M78" i="3" s="1"/>
  <c r="M61" i="3"/>
  <c r="M56" i="3"/>
  <c r="S11" i="3"/>
  <c r="S9" i="3"/>
  <c r="S51" i="5" l="1"/>
  <c r="S13" i="5"/>
  <c r="S22" i="3"/>
  <c r="S83" i="3"/>
  <c r="M51" i="3"/>
  <c r="M13" i="3" s="1"/>
  <c r="O78" i="3"/>
  <c r="Q78" i="3"/>
  <c r="O51" i="3"/>
  <c r="O13" i="3" s="1"/>
  <c r="M69" i="2"/>
  <c r="M60" i="2" s="1"/>
  <c r="M64" i="2"/>
  <c r="M89" i="2"/>
  <c r="M90" i="2"/>
  <c r="M23" i="2"/>
  <c r="Q51" i="3" l="1"/>
  <c r="Q13" i="3" s="1"/>
  <c r="M12" i="3"/>
  <c r="Q12" i="3" s="1"/>
  <c r="S78" i="3"/>
  <c r="M105" i="2"/>
  <c r="M104" i="2" s="1"/>
  <c r="M108" i="2"/>
  <c r="M107" i="2" s="1"/>
  <c r="M85" i="2"/>
  <c r="Q60" i="2"/>
  <c r="O60" i="2"/>
  <c r="Q33" i="2"/>
  <c r="O33" i="2"/>
  <c r="M33" i="2"/>
  <c r="S51" i="3" l="1"/>
  <c r="S13" i="3" s="1"/>
  <c r="Q14" i="2"/>
  <c r="O14" i="2"/>
  <c r="M14" i="2"/>
  <c r="M13" i="2" s="1"/>
  <c r="Q23" i="2"/>
  <c r="O23" i="2"/>
  <c r="S20" i="2"/>
  <c r="S62" i="2"/>
  <c r="S61" i="2"/>
  <c r="S64" i="2"/>
  <c r="S87" i="2"/>
  <c r="R60" i="2"/>
  <c r="P60" i="2"/>
  <c r="N60" i="2"/>
  <c r="L60" i="2"/>
  <c r="S31" i="2"/>
  <c r="S29" i="2"/>
  <c r="S24" i="2"/>
  <c r="R23" i="2"/>
  <c r="P23" i="2"/>
  <c r="N23" i="2"/>
  <c r="L23" i="2"/>
  <c r="S21" i="2"/>
  <c r="S17" i="2"/>
  <c r="R14" i="2"/>
  <c r="P14" i="2"/>
  <c r="N14" i="2"/>
  <c r="L14" i="2"/>
  <c r="S11" i="2"/>
  <c r="S9" i="2"/>
  <c r="S23" i="2" l="1"/>
  <c r="M12" i="2"/>
  <c r="Q12" i="2" s="1"/>
  <c r="S60" i="2"/>
  <c r="S14" i="2"/>
  <c r="V122" i="1"/>
  <c r="V119" i="1"/>
  <c r="V117" i="1"/>
  <c r="V116" i="1"/>
  <c r="T115" i="1"/>
  <c r="R115" i="1"/>
  <c r="R114" i="1" s="1"/>
  <c r="P115" i="1"/>
  <c r="V115" i="1" s="1"/>
  <c r="V114" i="1" s="1"/>
  <c r="U114" i="1"/>
  <c r="T114" i="1"/>
  <c r="S114" i="1"/>
  <c r="Q114" i="1"/>
  <c r="O114" i="1"/>
  <c r="V113" i="1"/>
  <c r="V112" i="1"/>
  <c r="V111" i="1"/>
  <c r="U110" i="1"/>
  <c r="U109" i="1" s="1"/>
  <c r="T110" i="1"/>
  <c r="S110" i="1"/>
  <c r="S109" i="1" s="1"/>
  <c r="R110" i="1"/>
  <c r="V110" i="1" s="1"/>
  <c r="V109" i="1" s="1"/>
  <c r="Q110" i="1"/>
  <c r="Q109" i="1" s="1"/>
  <c r="P110" i="1"/>
  <c r="O110" i="1"/>
  <c r="O109" i="1" s="1"/>
  <c r="T109" i="1"/>
  <c r="P109" i="1"/>
  <c r="V106" i="1"/>
  <c r="V105" i="1"/>
  <c r="V103" i="1"/>
  <c r="V102" i="1"/>
  <c r="V101" i="1"/>
  <c r="V99" i="1"/>
  <c r="V97" i="1"/>
  <c r="V96" i="1"/>
  <c r="V93" i="1"/>
  <c r="U92" i="1"/>
  <c r="T92" i="1"/>
  <c r="S92" i="1"/>
  <c r="R92" i="1"/>
  <c r="Q92" i="1"/>
  <c r="P92" i="1"/>
  <c r="V92" i="1" s="1"/>
  <c r="O92" i="1"/>
  <c r="V91" i="1"/>
  <c r="V90" i="1"/>
  <c r="V89" i="1"/>
  <c r="V87" i="1"/>
  <c r="U86" i="1"/>
  <c r="U85" i="1" s="1"/>
  <c r="T86" i="1"/>
  <c r="T85" i="1" s="1"/>
  <c r="S86" i="1"/>
  <c r="S85" i="1" s="1"/>
  <c r="R86" i="1"/>
  <c r="Q86" i="1"/>
  <c r="Q85" i="1" s="1"/>
  <c r="P86" i="1"/>
  <c r="V86" i="1" s="1"/>
  <c r="O86" i="1"/>
  <c r="O85" i="1" s="1"/>
  <c r="R85" i="1"/>
  <c r="V84" i="1"/>
  <c r="V83" i="1"/>
  <c r="V82" i="1"/>
  <c r="V81" i="1"/>
  <c r="V80" i="1"/>
  <c r="V79" i="1"/>
  <c r="V78" i="1"/>
  <c r="V77" i="1"/>
  <c r="V76" i="1"/>
  <c r="V75" i="1"/>
  <c r="V61" i="1"/>
  <c r="V60" i="1"/>
  <c r="V59" i="1"/>
  <c r="V58" i="1"/>
  <c r="V56" i="1"/>
  <c r="V55" i="1"/>
  <c r="V53" i="1"/>
  <c r="V52" i="1"/>
  <c r="V51" i="1"/>
  <c r="V50" i="1"/>
  <c r="V48" i="1"/>
  <c r="V47" i="1"/>
  <c r="V45" i="1"/>
  <c r="V44" i="1"/>
  <c r="V43" i="1"/>
  <c r="V42" i="1"/>
  <c r="V41" i="1"/>
  <c r="V40" i="1"/>
  <c r="V38" i="1"/>
  <c r="V36" i="1"/>
  <c r="V35" i="1"/>
  <c r="V33" i="1"/>
  <c r="V32" i="1"/>
  <c r="V31" i="1" s="1"/>
  <c r="U31" i="1"/>
  <c r="T31" i="1"/>
  <c r="S31" i="1"/>
  <c r="R31" i="1"/>
  <c r="Q31" i="1"/>
  <c r="P31" i="1"/>
  <c r="O31" i="1"/>
  <c r="V29" i="1"/>
  <c r="V27" i="1"/>
  <c r="V26" i="1"/>
  <c r="V25" i="1"/>
  <c r="V24" i="1"/>
  <c r="V21" i="1" s="1"/>
  <c r="V22" i="1"/>
  <c r="U21" i="1"/>
  <c r="T21" i="1"/>
  <c r="S21" i="1"/>
  <c r="R21" i="1"/>
  <c r="Q21" i="1"/>
  <c r="P21" i="1"/>
  <c r="O21" i="1"/>
  <c r="V19" i="1"/>
  <c r="V18" i="1"/>
  <c r="V17" i="1"/>
  <c r="V14" i="1" s="1"/>
  <c r="U14" i="1"/>
  <c r="T14" i="1"/>
  <c r="S14" i="1"/>
  <c r="R14" i="1"/>
  <c r="Q14" i="1"/>
  <c r="P14" i="1"/>
  <c r="O14" i="1"/>
  <c r="V11" i="1"/>
  <c r="V9" i="1"/>
  <c r="P13" i="1" l="1"/>
  <c r="P85" i="1"/>
  <c r="R109" i="1"/>
  <c r="V85" i="1"/>
  <c r="P114" i="1"/>
  <c r="P123" i="1" l="1"/>
  <c r="V123" i="1" s="1"/>
</calcChain>
</file>

<file path=xl/comments1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6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M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sharedStrings.xml><?xml version="1.0" encoding="utf-8"?>
<sst xmlns="http://schemas.openxmlformats.org/spreadsheetml/2006/main" count="3848" uniqueCount="569">
  <si>
    <t xml:space="preserve">Tabel T-C.27. </t>
  </si>
  <si>
    <t>Rencana Program, Kegiatan, dan Pendanaan Perangkat Daerah  Kecamatan Lumajang*</t>
  </si>
  <si>
    <t>Kabupaten Lumajang</t>
  </si>
  <si>
    <t>Tujuan</t>
  </si>
  <si>
    <t>Sasaran</t>
  </si>
  <si>
    <t>Kode</t>
  </si>
  <si>
    <t>Program/Kegiatan/Sub Kegiatan</t>
  </si>
  <si>
    <r>
      <t>Indikator Kinerja Tujuan, Sasaran,Program (</t>
    </r>
    <r>
      <rPr>
        <b/>
        <i/>
        <sz val="9"/>
        <color rgb="FF000000"/>
        <rFont val="Arial"/>
        <family val="2"/>
      </rPr>
      <t>outcome</t>
    </r>
    <r>
      <rPr>
        <b/>
        <sz val="9"/>
        <color rgb="FF000000"/>
        <rFont val="Arial"/>
        <family val="2"/>
      </rPr>
      <t xml:space="preserve">) dan Kegiatan </t>
    </r>
    <r>
      <rPr>
        <b/>
        <i/>
        <sz val="9"/>
        <color rgb="FF000000"/>
        <rFont val="Arial"/>
        <family val="2"/>
      </rPr>
      <t>(output</t>
    </r>
    <r>
      <rPr>
        <b/>
        <sz val="9"/>
        <color rgb="FF000000"/>
        <rFont val="Arial"/>
        <family val="2"/>
      </rPr>
      <t>) baru</t>
    </r>
  </si>
  <si>
    <r>
      <t>Indikator Kinerja Tujuan, Sasaran,Program (</t>
    </r>
    <r>
      <rPr>
        <b/>
        <i/>
        <sz val="9"/>
        <color rgb="FF000000"/>
        <rFont val="Arial"/>
        <family val="2"/>
      </rPr>
      <t>outcome</t>
    </r>
    <r>
      <rPr>
        <b/>
        <sz val="9"/>
        <color rgb="FF000000"/>
        <rFont val="Arial"/>
        <family val="2"/>
      </rPr>
      <t xml:space="preserve">) dan Kegiatan </t>
    </r>
    <r>
      <rPr>
        <b/>
        <i/>
        <sz val="9"/>
        <color rgb="FF000000"/>
        <rFont val="Arial"/>
        <family val="2"/>
      </rPr>
      <t>(output</t>
    </r>
    <r>
      <rPr>
        <b/>
        <sz val="9"/>
        <color rgb="FF000000"/>
        <rFont val="Arial"/>
        <family val="2"/>
      </rPr>
      <t>) lama</t>
    </r>
  </si>
  <si>
    <t>URAIAN AKTIVITAS</t>
  </si>
  <si>
    <t>PEMUTAKHIRAN SIPD 31 AGUSTUS (baru)</t>
  </si>
  <si>
    <t>Data Capaian pada Tahun Awal Perencanaan (2018)</t>
  </si>
  <si>
    <t>Target Kinerja Program dan Kerangka Pendanaan</t>
  </si>
  <si>
    <t>Unit Kerja Perangkat Daerah Penang- gung-jawab</t>
  </si>
  <si>
    <t>Lokasi</t>
  </si>
  <si>
    <t>Indikator Program/Kegiatan/Sub Kegiatan</t>
  </si>
  <si>
    <t>Tahun 2019</t>
  </si>
  <si>
    <t>Tahun 2020</t>
  </si>
  <si>
    <t>Tahun 2021</t>
  </si>
  <si>
    <t>Tahun 2022</t>
  </si>
  <si>
    <t>Tahun 2023</t>
  </si>
  <si>
    <t>Kondisi Kinerja pada akhir periode Renstra Perangkat Daerah</t>
  </si>
  <si>
    <t>target</t>
  </si>
  <si>
    <t>Rp</t>
  </si>
  <si>
    <t>Target</t>
  </si>
  <si>
    <t>Meningkatnya kepuasan masyarakat</t>
  </si>
  <si>
    <t>Nilai IKM</t>
  </si>
  <si>
    <t>Meningkatnya Kualitas Pelayanan,  Fasilitasi dan Koordinasi Kecamatan serta Akuntabilitas Keuangan dan Pemerintahan Desa</t>
  </si>
  <si>
    <t>Nilai IKM Kecamatan</t>
  </si>
  <si>
    <t xml:space="preserve"> </t>
  </si>
  <si>
    <t>Persentase hasil fasilitasi dan kooordinasi yang ditindaklanjuti</t>
  </si>
  <si>
    <t>Rata-rata persentase desa dalam menyusun dokumen administrasi pemerintahan desa yang tepat waktu</t>
  </si>
  <si>
    <t>PROGRAM PENUNJANG URUSAN PEMERINTAHAN DAERAH</t>
  </si>
  <si>
    <t>Persentase Pemenuhan fasilitasi operasional kantor</t>
  </si>
  <si>
    <t>Persentase Pemenuhan kebutuhan operasional kantor</t>
  </si>
  <si>
    <t>PROGRAM PENUNJANG URUSAN PEMERINTAHAN DAERAH KABUPATEN/KOTA</t>
  </si>
  <si>
    <t>Persentase pemenuhan fasilitasi kebutuhan operasional perkantoran</t>
  </si>
  <si>
    <t>sekretariat</t>
  </si>
  <si>
    <t>kec. Lumajang</t>
  </si>
  <si>
    <t>Perencanaan dan Evaluasi Kinerja PerangkatDaerah</t>
  </si>
  <si>
    <t>persentase pemenuhan dokumen perencanaan dan evaluasi kinerja Kecamatan</t>
  </si>
  <si>
    <t>persentase pemenuhan perencanaan dan evaluasi kinerja Perangkat Daerah</t>
  </si>
  <si>
    <t>Perencanaan, Penganggaran, dan Evaluasi Kinerja Perangkat Daerah</t>
  </si>
  <si>
    <t xml:space="preserve">Persentase fasilitasi dokumen Perencanaan, Penganggaran, dan Evaluasi Kinerja </t>
  </si>
  <si>
    <t>Subag Keuangan</t>
  </si>
  <si>
    <t>KEC. Lumajang</t>
  </si>
  <si>
    <t>Penyusunan Renstra dan Renja Perangkat Daerah</t>
  </si>
  <si>
    <t>Jumlah  Dokumen Renstra yang disusun</t>
  </si>
  <si>
    <t>Jumlah jenis dokumen</t>
  </si>
  <si>
    <t>Renstra, Renja</t>
  </si>
  <si>
    <t>Penyusunan Dokumen Perencanaan Perangkat Daerah</t>
  </si>
  <si>
    <t xml:space="preserve">Jumlah jenis dokumen perencanaan </t>
  </si>
  <si>
    <t>Jumlah  Dokumen Renja yang disusun</t>
  </si>
  <si>
    <t>Penyusunan Program dan Kegiatan Perangkat Daerah dalam Dokumen Perencanaan</t>
  </si>
  <si>
    <t>Jumlah  Dokumen RKA yang disusun</t>
  </si>
  <si>
    <t>Koordinasi dan Penyusunan Dokumen RKA-SKPD</t>
  </si>
  <si>
    <t>Jumlah dokumen RKA-SKPD</t>
  </si>
  <si>
    <t xml:space="preserve">Penyusunan Laporan Capaian Kinerja dan
Ikhtisar Realisasi Kinerja SKPD
</t>
  </si>
  <si>
    <t>Jumlah Dokumen Lakip yang disusun</t>
  </si>
  <si>
    <t>Lakip/ LKJ</t>
  </si>
  <si>
    <t>Koordinasi dan Penyusunan Laporan Capaian Kinerja dan Ikhtisar Realisasi Kinerja SKPD</t>
  </si>
  <si>
    <t xml:space="preserve">Jumlah dokumen LAKIP </t>
  </si>
  <si>
    <t xml:space="preserve">Penyusunan Dokumen Evaluasi Perangkat Daerah
</t>
  </si>
  <si>
    <t>Jumlah Dokumen Evaluasi Penyelenggaraan Pemerintahan</t>
  </si>
  <si>
    <t xml:space="preserve">LPPD Evaluasi, Renja, Survei IKM ( terutama kecamatan ) </t>
  </si>
  <si>
    <t>Evaluasi Kinerja Perangkat Daerah</t>
  </si>
  <si>
    <t>Jumlah jenis dokumen evaluasi kinerja PD</t>
  </si>
  <si>
    <t>Jumlah Dokumen Evaluasi Kinerja</t>
  </si>
  <si>
    <t>Administrasi Keuangan</t>
  </si>
  <si>
    <t>persentase pemenuhan fasilitasi administrasi keuangan</t>
  </si>
  <si>
    <t>persentase pemenuhan administrasi keuangan</t>
  </si>
  <si>
    <t>Administrasi Keuangan Perangkat Daerah</t>
  </si>
  <si>
    <t>Persentase fasilitasi Administrasi Keuangan Perangkat Daerah</t>
  </si>
  <si>
    <t>Penyediaan Gaji dan Tunjangan ASN</t>
  </si>
  <si>
    <t>Jumlah PNS yang dilayanani</t>
  </si>
  <si>
    <t>Jumlah ASN yang ditangani</t>
  </si>
  <si>
    <t>Jumlah ASN terlayani gaji dan tunjangan</t>
  </si>
  <si>
    <t>Rapat-rapat  Kordinasi  dan  Konsultasi  ke  Luar Daerah</t>
  </si>
  <si>
    <t>jumlah perjalanan dalam daerah yang difasilitasi</t>
  </si>
  <si>
    <t>jumlah wilayah tujuan rapat dan koordinasi yang dikunjung</t>
  </si>
  <si>
    <t>Komponen Perjalanan Dinas Luar dan Dalam</t>
  </si>
  <si>
    <t>Penyediaan Administrasi Pelaksanaan Tugas ASN</t>
  </si>
  <si>
    <t>Jumlah fasilitasi administrasi pelaksanaan tugas ASN</t>
  </si>
  <si>
    <t>jumlah perjalanan luar daerah yang difasilitasi</t>
  </si>
  <si>
    <t>Penyediaan Jasa Administrasi Keuangan</t>
  </si>
  <si>
    <t>jumlah aktivitas administrasi keuangan yang difasilitasi</t>
  </si>
  <si>
    <t>jumlah tenaga keuangan yang dibayar</t>
  </si>
  <si>
    <t>Hr Penatausahaan Keuangan</t>
  </si>
  <si>
    <t>Pelaksanaan Penatausahaan dan Pengujian/Verifikasi Keuangan SKPD</t>
  </si>
  <si>
    <t>Jumlah fasilitasi penatausaahan dan verifikasi keuangan SKPD</t>
  </si>
  <si>
    <t>Penyusunan Akuntansi dan Pelaporan Keuangan</t>
  </si>
  <si>
    <t>Jumlah Dokumen Akuntansi</t>
  </si>
  <si>
    <t>Koordinasi dan Pelaksanaan Akuntansi SKPD</t>
  </si>
  <si>
    <t>Penyusunan Pelaporan Keuangan Akhir Tahun</t>
  </si>
  <si>
    <t>Jumlah jenis Laporan Keuangan Akhir Tahun</t>
  </si>
  <si>
    <t>Koordinasi dan Penyusunan Laporan Keuangan Akhir Tahun SKPD</t>
  </si>
  <si>
    <t>Pengelolaan dan penyiapan bahan tanggapan pemeriksaan</t>
  </si>
  <si>
    <t>Jumlah Laporan Tanggapan</t>
  </si>
  <si>
    <t>jumlah kegiatan tanggapan atas pemeriksaan</t>
  </si>
  <si>
    <t>Jumlah Laporan Tanggapan pemeriksaan</t>
  </si>
  <si>
    <t>Penyusunan Laporan Keuangan Bulanan/Semesteran</t>
  </si>
  <si>
    <t xml:space="preserve">Jumlah Jenis Laporan Keuangan </t>
  </si>
  <si>
    <t>Koordinasi dan Penyusunan Laporan Keuangan Bulanan/Triwulanan/Semesteran SKPD</t>
  </si>
  <si>
    <t>Penyusunan Pelaporan Prognosis Realisasi Anggaran</t>
  </si>
  <si>
    <t xml:space="preserve">Jumlah Jenis Laporan Prognosis </t>
  </si>
  <si>
    <t>Penyusunan Pelaporan dan Analisis Prognosis Realisasi Anggaran</t>
  </si>
  <si>
    <t>Administrasi Umum</t>
  </si>
  <si>
    <t>persentase pemenuhan fasilitasi administrasi umum</t>
  </si>
  <si>
    <t>Persentase pemenuhan administrasi umum</t>
  </si>
  <si>
    <t>Administrasi Umum Perangkat Daerah</t>
  </si>
  <si>
    <t>Persentase fasilitasi Administrasi Umum PD</t>
  </si>
  <si>
    <t>Subag umum dan kepegawaian</t>
  </si>
  <si>
    <t>Kec. Lumajang</t>
  </si>
  <si>
    <t>Penyediaan Jasa Surat Menyurat</t>
  </si>
  <si>
    <t>Jumlah aktivitas surat menyurat yang difasilitasi</t>
  </si>
  <si>
    <t>Jumlah surat yang ditangani</t>
  </si>
  <si>
    <t>Upah tenaga non PNS surat menyurat, lembur surat menyurat</t>
  </si>
  <si>
    <t xml:space="preserve">Jumlah fasilitasi jasa surat menyurat </t>
  </si>
  <si>
    <t>Penyediaan Jasa Komunikasi, Sumber Daya Air dan Listrik</t>
  </si>
  <si>
    <t>jumlah rekening yang dibayar</t>
  </si>
  <si>
    <t>Penyediaan  Jasa Perbaikan peralatan kerja</t>
  </si>
  <si>
    <t>Penyediaan Jasa Peralatan dan Perlengkapan Kantor</t>
  </si>
  <si>
    <t>Jumlah fasilitasi jasa perbaikan peralatan dan perlengkapan kantor</t>
  </si>
  <si>
    <t>Penyediaan Jasa Jaminan Pemeliharaan Kesehatan PNS</t>
  </si>
  <si>
    <t>Jumlah jenis premi non-pns difasilitasi</t>
  </si>
  <si>
    <t>Jumlah ASN yang dijamin pemeliharaan PNS</t>
  </si>
  <si>
    <t>Premi JKK JKM Non PNS</t>
  </si>
  <si>
    <t>Penyediaan Jasa Pelayanan Umum Kantor</t>
  </si>
  <si>
    <t>Jumlah fasilitasi jasa pelayanan umum kantor</t>
  </si>
  <si>
    <t>Penyediaan Jasa Kebersihan Kantor</t>
  </si>
  <si>
    <t>Jumlah penyedia jasa kebersihan yang dibayar</t>
  </si>
  <si>
    <t>Upah Tenaga Kebersihan, tenaga penjaga malam (upah tenaga non PNS selain surat menyurat), Lembur selain jasa surat menyurat</t>
  </si>
  <si>
    <t>Penyediaan Barang Cetakan dan Penggandaan</t>
  </si>
  <si>
    <t>jumlah jenis barang cetakan</t>
  </si>
  <si>
    <t>jumlah barang cetakan dan penggandaan yang dibayar</t>
  </si>
  <si>
    <t>cetak, foto copy , benner</t>
  </si>
  <si>
    <t>Jumlah jenis barang cetakan yang disediakan</t>
  </si>
  <si>
    <t>jumlah fasilitasi penggandaan dokumen</t>
  </si>
  <si>
    <t>Penyediaan Komponen Instalasi Listrik/Penerangan Bangunan Kantor</t>
  </si>
  <si>
    <t xml:space="preserve">jumlah jenis barang Komponen Instalasi Listrik </t>
  </si>
  <si>
    <t>Jumlah jenis barang instalasi listrik yang dibeli</t>
  </si>
  <si>
    <t>Jumlah jenis komponen instalasi Listrik/Penerangan yang disediakan</t>
  </si>
  <si>
    <t>Penyediaan Peralatan dan Perlengkapan Kantor</t>
  </si>
  <si>
    <t>jumlah jenis barang Peralatan dan Perlengkapan Kantor</t>
  </si>
  <si>
    <t>Jumlah peralatan dan perlengkapan kantor yang dibeli</t>
  </si>
  <si>
    <t xml:space="preserve">Printer, Komputer, Labtop, AC , bendera dll </t>
  </si>
  <si>
    <t>Jumlah jenis peralatan/perlengkapan kantor yang disediakan</t>
  </si>
  <si>
    <t>Penyediaan Peralatan Rumah Tangga</t>
  </si>
  <si>
    <t>jumlah jenis barang Peralatan Rumah Tangga</t>
  </si>
  <si>
    <t>Jumlah peralatan rumah tangga yang dibeli</t>
  </si>
  <si>
    <t xml:space="preserve"> Penyediaan Peralatan Rumah Tangga</t>
  </si>
  <si>
    <t>Jumlah jenis peralatan rumah tangga yang disediakan</t>
  </si>
  <si>
    <t>Penyediaan Bahan Bacaan dan Peraturan Perundang-undangan</t>
  </si>
  <si>
    <t>jumlah exemplar penyediaan bahan bacaan yang dibeli</t>
  </si>
  <si>
    <t>Penyediaan Bahan Logistik Kantor</t>
  </si>
  <si>
    <t>jumlah jenis barang Logistik Kantor</t>
  </si>
  <si>
    <t>Jumlah jenis bahan logistik Kantor yang dibeli</t>
  </si>
  <si>
    <t>Termasuk Bahan Pembersih</t>
  </si>
  <si>
    <t xml:space="preserve"> Penyediaan Bahan Logistik Kantor</t>
  </si>
  <si>
    <t>Jumlah jenis bahan logistik kantor yang disediakan</t>
  </si>
  <si>
    <t>Penyediaan Alat Tulis Kantor</t>
  </si>
  <si>
    <t>Jumlah jenis ATK</t>
  </si>
  <si>
    <t>Penyediaan Makanan dan Minuman</t>
  </si>
  <si>
    <t>jumlah jenis Makanan dan Minuman</t>
  </si>
  <si>
    <t>Jumlah makanan dan minuman yang dibeli</t>
  </si>
  <si>
    <t>Makanan dan minuman tamu</t>
  </si>
  <si>
    <t>Fasilitasi Kunjungan Tamu</t>
  </si>
  <si>
    <t>Jumlah fasilitasi kunjungan tamu</t>
  </si>
  <si>
    <t>Makanan dan minuman selain tamu</t>
  </si>
  <si>
    <t>Penyelenggaraan Rapat Koordinasi dan Konsultasi SKPD</t>
  </si>
  <si>
    <t>Jumlah fasilitasi rakor SKPD</t>
  </si>
  <si>
    <t>Yang dientry disini adalah penyelenggaraan Rakor, sdangkan komponen</t>
  </si>
  <si>
    <t>Penyediaan Jasa Jaminan Barang Milik Daerah</t>
  </si>
  <si>
    <t>Jumlah Barang Milik Daerah yang dijaminkan</t>
  </si>
  <si>
    <t>Pengadaan Mobil Jabatan</t>
  </si>
  <si>
    <t>Jumlah jenis mobil jabatan</t>
  </si>
  <si>
    <t>Pengadaan Kendaraan Dinas/Operasional</t>
  </si>
  <si>
    <t>jumlah  kendaraan dinas/operasional yang disediakan</t>
  </si>
  <si>
    <t>jumlah jenis kendaraan dinas/operasional</t>
  </si>
  <si>
    <t xml:space="preserve">Pengadaan Perlengkapan Rumah Jabatan/Dinas </t>
  </si>
  <si>
    <t>jumlah jenis perlengkapan rumah jabatan/dinas</t>
  </si>
  <si>
    <t>Pengadaan Perlengkapan Gedung Kantor</t>
  </si>
  <si>
    <t>jumlah  Perlengkapan Gedung Kantor yang disediakan</t>
  </si>
  <si>
    <t>jumlah jenis perlengkapan gedung kantor</t>
  </si>
  <si>
    <t>Pengadaan Peralatan Rumah Jabatan/Dinas</t>
  </si>
  <si>
    <t>jumlah jenis peralatan rumah jabatan/dinas</t>
  </si>
  <si>
    <t>Pengadaan Peralatan Gedung Kantor</t>
  </si>
  <si>
    <t>jumlah jenis peralatan gedung kantor</t>
  </si>
  <si>
    <t>Pengadaan Mebeleur</t>
  </si>
  <si>
    <t>jumlah Meubeler yang disediakan</t>
  </si>
  <si>
    <t>jumlah jenis meubelair</t>
  </si>
  <si>
    <t>Rehabilitasi Sedang/Berat Rumah Jabatan</t>
  </si>
  <si>
    <t>luasan rumah jabatan yang akan direhab</t>
  </si>
  <si>
    <t xml:space="preserve">Rehabilitasi Sedang/Berat Rumah Gedung Kantor  </t>
  </si>
  <si>
    <t>luasan gedung kantor  yang akan direhab</t>
  </si>
  <si>
    <t>Rehabilitasi Sedang/Berat Mobil Jabatan</t>
  </si>
  <si>
    <t>jumlah mobil jabatan  yang akan direhab</t>
  </si>
  <si>
    <t>Rehabilitasi Sedang/Berat Kendaraan Dinas/Operasional</t>
  </si>
  <si>
    <t>jumlah kendaraan dinas/operasional  yang akan direhab</t>
  </si>
  <si>
    <t>Pemeliharaan Rutin/Berkala Rumah Jabatan</t>
  </si>
  <si>
    <t>jumlah rumah jabatan yang dipelihara</t>
  </si>
  <si>
    <t>Pemeliharaan Rutin/Berkala Rumah Dinas</t>
  </si>
  <si>
    <t>Pemeliharaan Rutin/Berkala Gedung Kantor</t>
  </si>
  <si>
    <t>Pemeliharaan Rutin/Berkala Mobil Jabatan</t>
  </si>
  <si>
    <t>Penyediaan Jasa Pemeliharaan, Biaya Pemeliharaan, Pajak, dan Perizinan Kendaraan Dinas Operasional atau Lapangan</t>
  </si>
  <si>
    <t>Jumlah kendaraan dinas operasional/lapangan yang dipelihara</t>
  </si>
  <si>
    <t>Mobil JabatanRumah Dinas</t>
  </si>
  <si>
    <t>luasan rumah dinas  yang akan direhab</t>
  </si>
  <si>
    <t>Penyediaan Jasa Pemeliharaan dan Perizinan Kendaraan Dinas/Operasional</t>
  </si>
  <si>
    <t>jumlah Jasa Pemeliharaan dan Perizinan Kendaraan Dinas/Operasional</t>
  </si>
  <si>
    <t>Jumlah Kendaraan yang dikelola</t>
  </si>
  <si>
    <t>Pemeliharaan Rutin/Berkala Kendaraan
Dinas/Operasional</t>
  </si>
  <si>
    <t>Rehabilitasi sedang/ berat kendaraan Dinas/ Operasional</t>
  </si>
  <si>
    <t>jumlah Kendaraan Dinas/Operasional  yang dipelihara</t>
  </si>
  <si>
    <t>Pemeliharaan Rutin/Berkala Perlengkapan
Rumah Jabatan/Dinas</t>
  </si>
  <si>
    <t>Pemeliharaan Rutin/Berkala Perlengkapan
Gedung Kantor</t>
  </si>
  <si>
    <t xml:space="preserve">Pemeliharaan Rutin/Berkala Peralatan Rumah
Jabatan/Dinas
</t>
  </si>
  <si>
    <t>Pemeliharaan Rutin/Berkala Peralatan Gedung
Kantor</t>
  </si>
  <si>
    <t>Pemeliharaan Rutin/Berkala Mebeleur</t>
  </si>
  <si>
    <t>Peningkatan Disiplin dan Kapasitas Sumber Daya Aparatur</t>
  </si>
  <si>
    <t>persentase fasilitasi peningkatan disiplin dan aparatur</t>
  </si>
  <si>
    <t>Persentase tingkat kedisiplinan ASN</t>
  </si>
  <si>
    <t>Pengadaan Pakaian Dinas Beserta Perlengkapannya</t>
  </si>
  <si>
    <t>Jumlah pakaian dinas beserta perlengkapannya  yang dibeli</t>
  </si>
  <si>
    <t>Pengadaan Pakaian Kerja Lapangan</t>
  </si>
  <si>
    <t>Jumlah pakaian kerja lapangan  yang dibeli</t>
  </si>
  <si>
    <t>Pengadaan Pakaian Korpri</t>
  </si>
  <si>
    <t>Jumlah pakaian korpri  yang dibeli</t>
  </si>
  <si>
    <t>Pengadaan Pakaian Khusus Hari-hari Tertentu</t>
  </si>
  <si>
    <t>Jumlah pakaian khusus hari-hari tertentu  yang dibeli</t>
  </si>
  <si>
    <t>Pendidikan dan Pelatihan Formal</t>
  </si>
  <si>
    <t>Jumlah peserta</t>
  </si>
  <si>
    <t>Sosialisasi Peraturan Perundang-undangan</t>
  </si>
  <si>
    <t>jumlah regulasi yang disosialisasikan</t>
  </si>
  <si>
    <t>Bimbingan Teknis Implementasi Peraturan Perundang-undangan</t>
  </si>
  <si>
    <t>PROGRAM PENYELENGGARAAN PEMERINTAHAN DAN PELAYANAN PUBLIK</t>
  </si>
  <si>
    <t>persentase fasilitasi penyelenggaraan pemerintahan dan pelayanan publik</t>
  </si>
  <si>
    <t>IKM</t>
  </si>
  <si>
    <t>Camat Dan Sekcam</t>
  </si>
  <si>
    <t>Koordinasi  Penyelenggaraan  Kegiatan Pemerintahan di Tingkat Kecamatan</t>
  </si>
  <si>
    <t>Persentase fasilitasi penyelenggaraan pemerintahahan tingkat kecamatan</t>
  </si>
  <si>
    <t>Persentase fasiltasi dan koordinasi yang dilaksanakan</t>
  </si>
  <si>
    <t>Kasi Pemerintahan</t>
  </si>
  <si>
    <t>Peningkatan Efektifitas Kegiatan Pemerintahan di Tingkat Kecamatan</t>
  </si>
  <si>
    <t>jumlah laporan koordinasi lintas sektor</t>
  </si>
  <si>
    <t>Jumlah fasilitasi dan koordinasi antar lintas sektor</t>
  </si>
  <si>
    <t>Koordinasi  Pemeliharaan  Prasarana  dan  Sarana Pelayanan Umum</t>
  </si>
  <si>
    <t>Persentase fasilitasi pemeliharaan Prasarana dan Sarana Pelayanan Umum</t>
  </si>
  <si>
    <t>Persentase Prasarana dan Sarana Pelayanan Umum yang terpelihara</t>
  </si>
  <si>
    <t>Koordinasi/Sinergi dengan Perangkat Daerah dan/atau Instansi Vertikal yang Terkait dalam Pemeliharaan Sarana dan Prasarana Pelayanan Umum</t>
  </si>
  <si>
    <t>jumlah laporan koordinasi terkait pemeliharaan sarpras umum</t>
  </si>
  <si>
    <t>Jumlah fasilitasi dan koordinasi yang dilaksanakan</t>
  </si>
  <si>
    <t>Pelaksanaan  Urusan  Pemerintahan  yang Dilimpahkan kepada Camat</t>
  </si>
  <si>
    <t xml:space="preserve">persentase pemenuhan urusan pemerintahan yang dilimpahkan </t>
  </si>
  <si>
    <t>Kasi Yanmum</t>
  </si>
  <si>
    <t xml:space="preserve">Pelaksanaan Urusan Pemerintahan yang Terkait Dengan Pelayanan Perizinan </t>
  </si>
  <si>
    <t>Jumlah rekomendasi izin yang diterbitkan</t>
  </si>
  <si>
    <t>Jumlah permohonan periizinan/ rekomendasi yang dilayani</t>
  </si>
  <si>
    <t>Jumlah izin usaha skala kecil yang diterbitkan</t>
  </si>
  <si>
    <t>Jumlah IMB skala kecil yang diterbitkan</t>
  </si>
  <si>
    <t>Pelaksanaan Urusan Pemerintahan yang Terkait Dengan Nonperizinan</t>
  </si>
  <si>
    <t>jumlah dokumen administrasi non perizinan diterbitkan</t>
  </si>
  <si>
    <t>Jumlah permohonan Nonperiizinan/ rekomendasi yang dilayani</t>
  </si>
  <si>
    <t>Pelaksanaan Urusan Pemerintahan yang Terkait
Dengan Kewenangan Lain yang Dilimpahkan</t>
  </si>
  <si>
    <t>jumlah dokumen kependudukan yang difasilitasi</t>
  </si>
  <si>
    <t>Jumlah pelayanan urusan pemerintahan terkait yang terfasilitasi</t>
  </si>
  <si>
    <t>jumlah urusan pemerintahan terkait pelimpahan kewenangan yang difasilitasi</t>
  </si>
  <si>
    <t>PROGRAM  PENYELENGGARAAN  URUSAN PEMERINTAHAN UMUM</t>
  </si>
  <si>
    <t>persentase pemenuhan urusan pemerintahan umum</t>
  </si>
  <si>
    <t>Penyelenggaraan  Urusan  Pemerintahan  Umum sesuai Penugasan Kepala Daerah</t>
  </si>
  <si>
    <t>persentase fasilitasi urusan pemerintahan umum</t>
  </si>
  <si>
    <t>Jumlah kegiatan lintas sektor yang terfasilitasi</t>
  </si>
  <si>
    <t>Pelaksanaan Tugas Forum Koordinasi Pimpinan di Kecamatan</t>
  </si>
  <si>
    <t>jumlah fasilitasi tugas forkopimcam</t>
  </si>
  <si>
    <t>Jumlah fasilitasi dan koordinasi forkompimcam</t>
  </si>
  <si>
    <t>PROGRAM  PEMBINAAN  DAN  PENGAWASAN PEMERINTAHAN DESA</t>
  </si>
  <si>
    <t>persentase desa tertib administrasi</t>
  </si>
  <si>
    <t>Jumlah desa terbina</t>
  </si>
  <si>
    <t>Fasilitasi,  Rekomendasi  dan  Koordinasi Pembinaan dan Pengawasan Pemerintahan Desa</t>
  </si>
  <si>
    <t>persentase fasilitasi penyelenggaraan pemerintahan desa</t>
  </si>
  <si>
    <t>Persentase desa tertib administrasi pemerintahan</t>
  </si>
  <si>
    <t>Fasilitasi Administrasi Tata Pemerintahan Desa</t>
  </si>
  <si>
    <t>jumlah desa terbina penyelenggaraan pemerintahan desa</t>
  </si>
  <si>
    <t>Jumlah desa yang difasilitasi</t>
  </si>
  <si>
    <t>jumlah desa terfasilitasi pilkades</t>
  </si>
  <si>
    <t>PROGRAM  KOORDINASI  KETENTRAMAN  DAN KETERTIBAN UMUM</t>
  </si>
  <si>
    <t>persentase pemenuhan upaya trantibum</t>
  </si>
  <si>
    <t>Persentase keamanan desa/kecamatan</t>
  </si>
  <si>
    <t>Koordinasi  Upaya  Penyelenggaraan  Ketenteraman dan Ketertiban Umum</t>
  </si>
  <si>
    <t>persentase fasilitasi penyelenggaraan trantibum</t>
  </si>
  <si>
    <t>Jumlah desa yang terfasilitasi terkait ketertiban dan keamanan</t>
  </si>
  <si>
    <t>Sinergitas dengan Kepolisian Negara Republik Indonesia, Tentara Nasional Indonesia dan instansi vertikal di wilayah kecamatan</t>
  </si>
  <si>
    <t>jumlah personil linmas terlatih trantibum</t>
  </si>
  <si>
    <t>Jumlah kegiatan</t>
  </si>
  <si>
    <t>Harmonisasi Hubungan Dengan Tokoh Agama dan Tokoh Masyarakat</t>
  </si>
  <si>
    <t>jumlah fasilitasi, harmonisasi hubungan toma, toga</t>
  </si>
  <si>
    <t>Jumlah, tomas, toga dan linmas yang terfasilitasi</t>
  </si>
  <si>
    <t>PROGRAM  PEMBERDAYAAN  MASYARAKAT DESA DAN KELURAHAN</t>
  </si>
  <si>
    <t>persentase desa/kelurahan yang terfasilitasi pemberdayaan</t>
  </si>
  <si>
    <t>Persentase kelompok pemberdaayaan desa yang terfasilitasi</t>
  </si>
  <si>
    <t>Koordinasi Kegiatan Pemberdayaan Desa</t>
  </si>
  <si>
    <t>persentase fasilitasi kegiatan pemberdayaan desa</t>
  </si>
  <si>
    <t>Jumlah kelompok pemberdayaan desa yang terfasilitasi</t>
  </si>
  <si>
    <t>Kasi PMD</t>
  </si>
  <si>
    <t>Peningkatan Efektifitas Kegiatan Pemberdayaan Masyarakat di Wilayah Kecamatan</t>
  </si>
  <si>
    <t>Output renstra lama masuk sini tentang pemberdayaan</t>
  </si>
  <si>
    <t>Jumlah kegiatan pemberdayaan  yang difasilitasi</t>
  </si>
  <si>
    <t>Peningkatan Partisipasi Masyarakat Dalam
Forum Musyawarah Perencanaan Pembangunan di Desa</t>
  </si>
  <si>
    <t>jumlah desa yang terfasilitasi musrenbang</t>
  </si>
  <si>
    <t>Jumlah desa yang terfasilitasi musrenbang; jumlah peserta musrenbang kecamatan</t>
  </si>
  <si>
    <t>jumlah kelompok masyarakat yang berpartisipasi dalam musrenbang</t>
  </si>
  <si>
    <t>Sinkronisasi Program Kerja dan Kegiatan 
Pemberdayaan Masyarakat Yang Dilakukan Oleh Pemerintah dan Swasta di Wilayah Kerja Kecamatan</t>
  </si>
  <si>
    <t>jumlah usulan pembangunan yang diakomodir</t>
  </si>
  <si>
    <t>Jumlah fasilitasi dan koordinasi serta monev yang dilaksanakan</t>
  </si>
  <si>
    <t>jumlah bantuan sosial yang terfasilitasi</t>
  </si>
  <si>
    <t>jumlah monev pambangunan desa</t>
  </si>
  <si>
    <t>Administrasi Barang Milik Daerah pada Perangkat Daerah</t>
  </si>
  <si>
    <t>Penatausahaan Barang Milik Daerah pada SKPD</t>
  </si>
  <si>
    <t>Penyediaan Jasa Penunjang Urusan Pemerintahan Daerah</t>
  </si>
  <si>
    <t>Pemeliharaan Barang Milik Daerah Penunjang Urusan Pemerintahan Daerah</t>
  </si>
  <si>
    <t>Pemeliharaan/Rehabilitasi Gedung Kantor dan Bangunan Lainnya</t>
  </si>
  <si>
    <t>Pemeliharaan/Rehabilitasi Sarana dan Prasarana Gedung Kantor atau Bangunan Lainnya</t>
  </si>
  <si>
    <t>Pelaksanaan Urusan Pemerintahan yang Dilimpahkan kepada Camat</t>
  </si>
  <si>
    <t>Pelaksanaan Urusan Pemerintahan yang terkait dengan Nonperizinan</t>
  </si>
  <si>
    <t>PROGRAM PEMBINAAN DAN PENGAWASAN PEMERINTAHAN DESA</t>
  </si>
  <si>
    <t>Fasilitasi, Rekomendasi dan Koordinasi Pembinaan dan Pengawasan Pemerintahan Desa</t>
  </si>
  <si>
    <t>Fasilitasi Penyelenggaraan Ketenteraman dan Ketertiban Umum</t>
  </si>
  <si>
    <t xml:space="preserve">Penyediaan Administrasi Pelaksanaan Tugas ASN </t>
  </si>
  <si>
    <t xml:space="preserve">Pemeliharaan Peralatan dan Mesin Lainnya </t>
  </si>
  <si>
    <t>Koordinasi dan Penyusunan DPA-SKPD</t>
  </si>
  <si>
    <t>Jumlah dokumen DPA-SKPD</t>
  </si>
  <si>
    <t>Koordinasi dan Penyusunan Perubahan DPA-SKPD</t>
  </si>
  <si>
    <t>Jumlah dokumen Perubahan DPA-SKPD</t>
  </si>
  <si>
    <t>A</t>
  </si>
  <si>
    <t>B</t>
  </si>
  <si>
    <t>Jumlah fasilitasi administrasi keuangan pelaksanaan tugas ASN</t>
  </si>
  <si>
    <t>Jumlah Dokumen Akuntansi SKPD</t>
  </si>
  <si>
    <t>Jumlah fasilitasi pelaksanaan Akuntansi SKPD</t>
  </si>
  <si>
    <t>C</t>
  </si>
  <si>
    <t>Penyusunan Perencanaan Kebutuhan Barang Milik Daerah SKPD</t>
  </si>
  <si>
    <t>Jumlah dokumen Rencana Kebutuhan BMD</t>
  </si>
  <si>
    <t>Pengamanan Barang Milik Daerah SKPD</t>
  </si>
  <si>
    <t>Jumlah fasilitasi pengamanan BMD</t>
  </si>
  <si>
    <t>Koordinasi dan Penilaian Barang Milik Daerah SKPD</t>
  </si>
  <si>
    <t>Jumlah laporan Penilaian BMD</t>
  </si>
  <si>
    <t>Pembinaan, Pengawasan, dan Pengendalian Barang Milik Daerah pada SKPD</t>
  </si>
  <si>
    <t>Jumlah Laporan Monev BMD</t>
  </si>
  <si>
    <t>Rekonsiliasi dan Penyusunan Laporan Barang Milik Daerah pada SKPD</t>
  </si>
  <si>
    <t>Jumlah Laporan rekonsiliasi BMD</t>
  </si>
  <si>
    <t>Jumlah fasilitasi penatausahaan BMD</t>
  </si>
  <si>
    <t>Pemanfaatan Barang Milik Daerah SKPD</t>
  </si>
  <si>
    <t>Jumlah Laporan pemanfaatan BMD</t>
  </si>
  <si>
    <t>D</t>
  </si>
  <si>
    <t>Administrasi Pendapatan Daerah Kewenangan Perangkat daerah</t>
  </si>
  <si>
    <t>Persentase fasilitasi Administrasi Pendapatan Daerah Kewenangan PD</t>
  </si>
  <si>
    <t>Perencanaan Pengelolaan Retribusi Daerah</t>
  </si>
  <si>
    <t>Jumlah Dokumen Rencana Pengelolaan Retribusi Daerah</t>
  </si>
  <si>
    <t xml:space="preserve">Analisa dan Pengembangan Retribusi Daerah, serta Penyusunan Kebijakan Retribusi Daerah </t>
  </si>
  <si>
    <t>Jumlah dokumen regulasi retribusi daerah</t>
  </si>
  <si>
    <t>Jumlah fasiltasi pengembangan retribusi daerah</t>
  </si>
  <si>
    <t>Penyuluhan dan Penyebarluasan Kebijakan Retribusi Daerah</t>
  </si>
  <si>
    <t>Jumlah fasilitasi publikasi regulasi retribusi daerah</t>
  </si>
  <si>
    <t>Pendataan dan Pendaftaran Objek Retribusi Daerah</t>
  </si>
  <si>
    <t>Jumlah objek retribusi daerah terdata</t>
  </si>
  <si>
    <t>Pengolahan Data Retribusi Daerah</t>
  </si>
  <si>
    <t>Jumlah fasilitasi pengolahan data retribusi daerah</t>
  </si>
  <si>
    <t>Penetapan Wajib Retribusi Daerah</t>
  </si>
  <si>
    <t>Jumlah dokumen penetapan wajib retribusi daerah</t>
  </si>
  <si>
    <t>Pelaporan Pengelolaan Retribusi Daerah</t>
  </si>
  <si>
    <t>Jumlah laporan pengelolaan retribusi daerah</t>
  </si>
  <si>
    <t>E</t>
  </si>
  <si>
    <t>Administrasi Kepegawaian Perangkat Daerah</t>
  </si>
  <si>
    <t>Persentase fasilitasi Administrasi Kepegawaian PD</t>
  </si>
  <si>
    <t>Pengadaan Pakaian Dinas Beserta Atribut Kelengkapannya</t>
  </si>
  <si>
    <t>jumlah jenis pakaian dinas yang disediakan</t>
  </si>
  <si>
    <t>jumlah jenis atribut dinas yang disediakan</t>
  </si>
  <si>
    <t>Pendataan dan Pengolahan Administrasi Kepegawaian</t>
  </si>
  <si>
    <t>Jumlah ASN terdata</t>
  </si>
  <si>
    <t>Jumlah fasilitasi administrasi kepegawaian</t>
  </si>
  <si>
    <t>Koordinasi dan Pelaksanaan Sistem Informasi Kepegawaian</t>
  </si>
  <si>
    <t>Jumlah laporan koordinasi Sistem Informasi Kepegawaian</t>
  </si>
  <si>
    <t>Monitoring, Evaluasi, dan Penilaian Kinerja Pegawai</t>
  </si>
  <si>
    <t>Jumlah laporan monev dan penilaian kinerja pegawai</t>
  </si>
  <si>
    <t>Pendidikan dan Pelatihan Pegawai Berdasarkan Tugas dan Fungsi</t>
  </si>
  <si>
    <t>Jumlah ASN terfasilitasi pendidikan dan pelatihan</t>
  </si>
  <si>
    <t>Sosialisasi Peraturan Perundang-Undangan</t>
  </si>
  <si>
    <t>Jumlah ASN tersosialisasi peraturan perundangan</t>
  </si>
  <si>
    <t>Bimbingan Teknis Implementasi Peraturan Perundang-Undangan</t>
  </si>
  <si>
    <t>Jumlah ASN terfasilitasi Bimtek regulasi kepegawaian</t>
  </si>
  <si>
    <t>F</t>
  </si>
  <si>
    <t>Jumlah jenis bahan bacaan disediakan</t>
  </si>
  <si>
    <t>Penyediaan Bahan/Material</t>
  </si>
  <si>
    <t>Jumlah jenis bahan lainnya yang disediakan</t>
  </si>
  <si>
    <t>Penatausahaan Arsip Dinamis pada SKPD</t>
  </si>
  <si>
    <t>Jumlah fasilitasi penatausahaan arsip SKPD</t>
  </si>
  <si>
    <t>Dukungan Pelaksanaan Sistem Pemerintahan Berbasis Elektronik pada SKPD</t>
  </si>
  <si>
    <t>Jumlah Sistem Pemerintahan Berbasis Elektronik yang terfasilitasi</t>
  </si>
  <si>
    <t>G</t>
  </si>
  <si>
    <t>Pengadaan Barang Milik Daerah Penunjang Urusan Pemerintah Daerah</t>
  </si>
  <si>
    <t>Persentase fasilitasi pengadaan BMD</t>
  </si>
  <si>
    <t>Pengadaan Kendaraan Perorangan Dinas atau Kendaraan Dinas Jabatan</t>
  </si>
  <si>
    <t>Jumlah kendaraan dinas jabatan yang disediakan</t>
  </si>
  <si>
    <t>Pengadaan Kendaraan Dinas Operasional atau Lapangan</t>
  </si>
  <si>
    <t>Jumlah kendaraan dinas operasional/lapangan yang disediakan</t>
  </si>
  <si>
    <t>Pengadaan Alat Besar</t>
  </si>
  <si>
    <t>Jumlah alat besar yang disediakan</t>
  </si>
  <si>
    <t>Pengadaan Alat Angkutan Darat Tak Bermotor</t>
  </si>
  <si>
    <t>Pengadaan Peralatan dan Mesin lainnya</t>
  </si>
  <si>
    <t>Jumlah jenis peralatan kantor  yang disediakan</t>
  </si>
  <si>
    <t>Jumlah jenis perlengkapan kantor  yang disediakan</t>
  </si>
  <si>
    <t>Jumlah jenis mebel yang disediakan</t>
  </si>
  <si>
    <t>Pengadaan Aset Tetap Lainnya</t>
  </si>
  <si>
    <t>Jumlah jenis aset tetap yang disediakan</t>
  </si>
  <si>
    <t>Pengadaan Aset Tak Berwujud</t>
  </si>
  <si>
    <t>Jumlah jenis aset tak berwujud yang disediakan</t>
  </si>
  <si>
    <t>Pengadaan Gedung Kantor atau Bangunan Lainnya</t>
  </si>
  <si>
    <t>Jumlah jenis gedung kantor/bangunan lain yang dibangun</t>
  </si>
  <si>
    <t>Pengadaan Sarana dan Prasarana Gedung Kantor atau Bangunan Lainnya</t>
  </si>
  <si>
    <t>Jumlah jenis sarana prasarana gedung kantor yang dibangun</t>
  </si>
  <si>
    <t>Jumlah fasilitasi jasa peralatan dan perlengkapan kantor</t>
  </si>
  <si>
    <t>H</t>
  </si>
  <si>
    <t>I</t>
  </si>
  <si>
    <t>Penyediaan Jasa Pemeliharaan, Biaya Pemeliharaan dan Perizinan Alat Besar</t>
  </si>
  <si>
    <t>Jumlah alat besar yang dipelihara</t>
  </si>
  <si>
    <t>Jumlah jenis peralatan yang dipelihara</t>
  </si>
  <si>
    <t>Jumlah jenis perlengkapan gedung kantor/bangunan lain yang dipelihara</t>
  </si>
  <si>
    <t>Jumlah jenis perlengkapan rumah dinas/jabatan yang dipelihara</t>
  </si>
  <si>
    <t>Jumlah jenis perlengkapan gedung kantor/bangunan lain yang direhabilitasi</t>
  </si>
  <si>
    <t>Jumlah jenis perlengkapan rumah dinas/jabatan yang direhabilitasi</t>
  </si>
  <si>
    <t>Pemeliharaan Aset Tetap Lainnya</t>
  </si>
  <si>
    <t>Jumlah jenis aset tetap lain yang dipelihara</t>
  </si>
  <si>
    <t>Pemeliharaan Aset Tak Berwujud</t>
  </si>
  <si>
    <t>Jumlah jenis aset tak berwujud yang dipelihara</t>
  </si>
  <si>
    <t>Jumlah jenis gedung kantor dan bangunan lain yang dipelihara</t>
  </si>
  <si>
    <t>Jumlah jenis gedung kantor dan bangunan lain yang direhabilitasi</t>
  </si>
  <si>
    <t>01.2.01.01</t>
  </si>
  <si>
    <t>01.2.01.02</t>
  </si>
  <si>
    <t>01.2.01.03</t>
  </si>
  <si>
    <t>01.2.01.04</t>
  </si>
  <si>
    <t>01.2.01.05</t>
  </si>
  <si>
    <t>01.2.01.06</t>
  </si>
  <si>
    <t>01.2.01.07</t>
  </si>
  <si>
    <t>01.2.02.01</t>
  </si>
  <si>
    <t>01.2.02.02</t>
  </si>
  <si>
    <t>01.2.02.03</t>
  </si>
  <si>
    <t>01.2.02.04</t>
  </si>
  <si>
    <t>01.2.02.05</t>
  </si>
  <si>
    <t>01.2.02.06</t>
  </si>
  <si>
    <t>01.2.02.07</t>
  </si>
  <si>
    <t>01.2.02.08</t>
  </si>
  <si>
    <t>01.2.03.01</t>
  </si>
  <si>
    <t>01.2.03.02</t>
  </si>
  <si>
    <t>01.2.03.03</t>
  </si>
  <si>
    <t>01.2.03.04</t>
  </si>
  <si>
    <t>01.2.03.05</t>
  </si>
  <si>
    <t>01.2.03.06</t>
  </si>
  <si>
    <t>01.2.03.07</t>
  </si>
  <si>
    <t>Pemeliharaan/Rehabilitasi Sarana dan Prasarana Pendukung
Gedung Kantor atau Bangunan Lainnya</t>
  </si>
  <si>
    <t>Pengadaan Mebel</t>
  </si>
  <si>
    <t>Jumlah mebel yang disediakan</t>
  </si>
  <si>
    <t>Pemeliharaan Mebel</t>
  </si>
  <si>
    <t>Jumlah mebel yang dipelihara</t>
  </si>
  <si>
    <t>Peningkatan Sarana dan Prasarana Disiplin Pegawai</t>
  </si>
  <si>
    <t>PROGRAM PEMBERDAYAAN MASYARAKAT DESA DAN KELURAHAN</t>
  </si>
  <si>
    <t>Kegiatan Pemberdayaan Kelurahan</t>
  </si>
  <si>
    <t>Pemberdayaan Masyarakat di Kelurahan</t>
  </si>
  <si>
    <t>Peningkatan Partisipasi Masyarakat dalam Forum Musyawarah Perencanaan Pembangunan di Kelurahan</t>
  </si>
  <si>
    <t>Pembangunan Sarana dan Prasarana Kelurahan</t>
  </si>
  <si>
    <t>7.01.03</t>
  </si>
  <si>
    <t>7.01.03.2.02</t>
  </si>
  <si>
    <t>7.01.06</t>
  </si>
  <si>
    <t>7.01.06.2.01.11</t>
  </si>
  <si>
    <t>7.01.06.2.01</t>
  </si>
  <si>
    <t>7.01.01</t>
  </si>
  <si>
    <t>7.01.01.2.01</t>
  </si>
  <si>
    <t>7.01.01.2.01.02</t>
  </si>
  <si>
    <t>7.01.01.2.01.01</t>
  </si>
  <si>
    <t>7.01.01.2.01.03</t>
  </si>
  <si>
    <t>7.01.01.2.01.04</t>
  </si>
  <si>
    <t>7.01.01.2.01.05</t>
  </si>
  <si>
    <t>7.01.01.2.01.06</t>
  </si>
  <si>
    <t>7.01.01.2.01.07</t>
  </si>
  <si>
    <t>7.01.01.2.02</t>
  </si>
  <si>
    <t>7.01.01.2.02.01</t>
  </si>
  <si>
    <t>7.01.01.2.02.02</t>
  </si>
  <si>
    <t>7.01.01.2.02.03</t>
  </si>
  <si>
    <t>7.01.01.2.02.04</t>
  </si>
  <si>
    <t>7.01.01.2.02.05</t>
  </si>
  <si>
    <t>7.01.01.2.02.06</t>
  </si>
  <si>
    <t>7.01.01.2.02.07</t>
  </si>
  <si>
    <t>7.01.01.2.02.08</t>
  </si>
  <si>
    <t>7.01.01.2.03</t>
  </si>
  <si>
    <t>7.01.01.2.03.06</t>
  </si>
  <si>
    <t>7.01.01.2.03.05</t>
  </si>
  <si>
    <t>7.01.01.2.03.04</t>
  </si>
  <si>
    <t>7.01.01.2.03.03</t>
  </si>
  <si>
    <t>7.01.01.2.03.02</t>
  </si>
  <si>
    <t>7.01.01.2.03.01</t>
  </si>
  <si>
    <t>7.01.01.2.03.07</t>
  </si>
  <si>
    <t>7.01.01.2.05</t>
  </si>
  <si>
    <t>7.01.01.2.05.01</t>
  </si>
  <si>
    <t>7.01.01.2.05.02</t>
  </si>
  <si>
    <t>7.01.01.2.05.03</t>
  </si>
  <si>
    <t>7.01.01.2.05.04</t>
  </si>
  <si>
    <t>7.01.01.2.05.05</t>
  </si>
  <si>
    <t>7.01.01.2.05.09</t>
  </si>
  <si>
    <t>7.01.01.2.05.10</t>
  </si>
  <si>
    <t>7.01.01.2.05.11</t>
  </si>
  <si>
    <t xml:space="preserve">7.01.01.2.06 </t>
  </si>
  <si>
    <t>7.01.01.2.06.01</t>
  </si>
  <si>
    <t>7.01.01.2.06.02</t>
  </si>
  <si>
    <t>7.01.01.2.06.03</t>
  </si>
  <si>
    <t>7.01.01.2.06.04</t>
  </si>
  <si>
    <t>7.01.01.2.06.05</t>
  </si>
  <si>
    <t>7.01.01.2.06.06</t>
  </si>
  <si>
    <t>7.01.01.2.06.07</t>
  </si>
  <si>
    <t>7.01.01.2.06.08</t>
  </si>
  <si>
    <t>7.01.01.2.06.09</t>
  </si>
  <si>
    <t>7.01.01.2.06.10</t>
  </si>
  <si>
    <t>7.01.01.2.06.11</t>
  </si>
  <si>
    <t>7.01.01.2.07</t>
  </si>
  <si>
    <t>7.01.01.2.07.01</t>
  </si>
  <si>
    <t>7.01.01.2.07.02</t>
  </si>
  <si>
    <t>7.01.01.2.07.03</t>
  </si>
  <si>
    <t>7.01.01.2.07.04</t>
  </si>
  <si>
    <t>7.01.01.2.07.05</t>
  </si>
  <si>
    <t>7.01.01.2.07.06</t>
  </si>
  <si>
    <t>7.01.01.2.07.07</t>
  </si>
  <si>
    <t>7.01.01.2.07.08</t>
  </si>
  <si>
    <t>7.01.01.2.07.09</t>
  </si>
  <si>
    <t>7.01.01.2.07.10</t>
  </si>
  <si>
    <t>7.01.01.2.08</t>
  </si>
  <si>
    <t>7.01.01.2.08.01</t>
  </si>
  <si>
    <t>7.01.01.2.08.02</t>
  </si>
  <si>
    <t>7.01.01.2.08.03</t>
  </si>
  <si>
    <t>7.01.01.2.08.04</t>
  </si>
  <si>
    <t>7.01.01.2.09</t>
  </si>
  <si>
    <t>7.01.01.2.09.01</t>
  </si>
  <si>
    <t>7.01.01.2.09.02</t>
  </si>
  <si>
    <t>7.01.01.2.09.03</t>
  </si>
  <si>
    <t>7.01.01.2.09.05</t>
  </si>
  <si>
    <t>7.01.01.2.09.06</t>
  </si>
  <si>
    <t>7.01.01.2.09.07</t>
  </si>
  <si>
    <t>7.01.01.2.09.08</t>
  </si>
  <si>
    <t>7.01.01.2.09.09</t>
  </si>
  <si>
    <t>7.01.01.2.09.10</t>
  </si>
  <si>
    <t>7.01.01.2.09.11</t>
  </si>
  <si>
    <t>7.01.03.2.02.01</t>
  </si>
  <si>
    <t>7.01.03.2.02.03</t>
  </si>
  <si>
    <t>PROGRAM KOORDINASI KETENTRAMAN DAN KETERTIBAN UMUM</t>
  </si>
  <si>
    <t>7.01.04</t>
  </si>
  <si>
    <t>7.01.04.2.03</t>
  </si>
  <si>
    <t>Koordinasi Upaya Penyelenggaraan Ketentraman dan Ketertiban Umum</t>
  </si>
  <si>
    <t>7.01.04.2.03.02</t>
  </si>
  <si>
    <t>Harmonisasi Hubungan dengan Tokoh Agama dan Tokoh Masyarakat</t>
  </si>
  <si>
    <t>7.01.03.2.02.02</t>
  </si>
  <si>
    <t>7.01.02</t>
  </si>
  <si>
    <t>7.01.02.2.01</t>
  </si>
  <si>
    <t>Koordinasi Penyelenggaraan Kegiatan Pemerintahan di Tingkat Kecamatan</t>
  </si>
  <si>
    <t>7.01.02.2.01.02</t>
  </si>
  <si>
    <t>7.01.02.2.04</t>
  </si>
  <si>
    <t>7.01.02.2.04.02</t>
  </si>
  <si>
    <t>7.01.02.2.04.03</t>
  </si>
  <si>
    <t>Pelaksanaan Urusan Pemerintahan yang Terkait Dengan Kewenangan Lain yang Dilimpahkan</t>
  </si>
  <si>
    <t>Persentase kedisiplinan pegawai</t>
  </si>
  <si>
    <t>Koordinasi Upaya Penyelenggaraan Ketenteraman dan Ketertiban Umum</t>
  </si>
  <si>
    <t>7.01.04.2.01</t>
  </si>
  <si>
    <t>7.01.04.2.01.02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</si>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</sst>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_);\(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2"/>
      <color theme="1"/>
      <name val="Calibri Light"/>
      <family val="1"/>
      <scheme val="major"/>
    </font>
    <font>
      <sz val="9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2"/>
      <color theme="1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3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41" fontId="4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center" vertical="top" wrapText="1"/>
    </xf>
    <xf numFmtId="41" fontId="7" fillId="0" borderId="1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9" fontId="4" fillId="0" borderId="13" xfId="2" applyFont="1" applyBorder="1" applyAlignment="1">
      <alignment horizontal="center" vertical="top" wrapText="1"/>
    </xf>
    <xf numFmtId="41" fontId="4" fillId="0" borderId="13" xfId="1" applyFont="1" applyBorder="1" applyAlignment="1">
      <alignment horizontal="left" vertical="top" wrapText="1"/>
    </xf>
    <xf numFmtId="41" fontId="4" fillId="0" borderId="13" xfId="1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9" fontId="4" fillId="0" borderId="14" xfId="2" applyFont="1" applyBorder="1" applyAlignment="1">
      <alignment horizontal="center" vertical="top" wrapText="1"/>
    </xf>
    <xf numFmtId="41" fontId="4" fillId="0" borderId="14" xfId="1" applyFont="1" applyBorder="1" applyAlignment="1">
      <alignment horizontal="left" vertical="top" wrapText="1"/>
    </xf>
    <xf numFmtId="41" fontId="4" fillId="0" borderId="14" xfId="1" applyNumberFormat="1" applyFont="1" applyBorder="1" applyAlignment="1">
      <alignment horizontal="center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6" fillId="0" borderId="14" xfId="4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top" wrapText="1"/>
    </xf>
    <xf numFmtId="41" fontId="4" fillId="3" borderId="14" xfId="1" applyFont="1" applyFill="1" applyBorder="1" applyAlignment="1">
      <alignment horizontal="left" vertical="top" wrapText="1"/>
    </xf>
    <xf numFmtId="41" fontId="4" fillId="3" borderId="14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vertical="top" wrapText="1"/>
    </xf>
    <xf numFmtId="0" fontId="6" fillId="7" borderId="14" xfId="4" applyFont="1" applyFill="1" applyBorder="1" applyAlignment="1">
      <alignment vertical="top" wrapText="1" shrinkToFit="1"/>
    </xf>
    <xf numFmtId="9" fontId="4" fillId="6" borderId="14" xfId="0" applyNumberFormat="1" applyFont="1" applyFill="1" applyBorder="1" applyAlignment="1">
      <alignment horizontal="center" vertical="top" wrapText="1"/>
    </xf>
    <xf numFmtId="9" fontId="4" fillId="6" borderId="14" xfId="2" applyFont="1" applyFill="1" applyBorder="1" applyAlignment="1">
      <alignment horizontal="center" vertical="top" wrapText="1"/>
    </xf>
    <xf numFmtId="41" fontId="4" fillId="6" borderId="14" xfId="1" applyFont="1" applyFill="1" applyBorder="1" applyAlignment="1">
      <alignment horizontal="left" vertical="top" wrapText="1"/>
    </xf>
    <xf numFmtId="0" fontId="4" fillId="6" borderId="14" xfId="0" applyFont="1" applyFill="1" applyBorder="1" applyAlignment="1">
      <alignment horizontal="left" vertical="top" wrapText="1"/>
    </xf>
    <xf numFmtId="0" fontId="7" fillId="8" borderId="14" xfId="0" applyFont="1" applyFill="1" applyBorder="1" applyAlignment="1">
      <alignment vertical="top" wrapText="1"/>
    </xf>
    <xf numFmtId="0" fontId="7" fillId="4" borderId="14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9" fontId="7" fillId="0" borderId="14" xfId="2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41" fontId="7" fillId="0" borderId="14" xfId="1" applyFont="1" applyBorder="1" applyAlignment="1">
      <alignment horizontal="left" vertical="top" wrapText="1"/>
    </xf>
    <xf numFmtId="41" fontId="7" fillId="0" borderId="14" xfId="1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left" vertical="top" wrapText="1"/>
    </xf>
    <xf numFmtId="0" fontId="9" fillId="5" borderId="14" xfId="4" applyFont="1" applyFill="1" applyBorder="1" applyAlignment="1">
      <alignment vertical="top" wrapText="1" shrinkToFit="1"/>
    </xf>
    <xf numFmtId="9" fontId="7" fillId="0" borderId="14" xfId="0" applyNumberFormat="1" applyFont="1" applyBorder="1" applyAlignment="1">
      <alignment horizontal="center" vertical="top" wrapText="1"/>
    </xf>
    <xf numFmtId="41" fontId="7" fillId="0" borderId="14" xfId="0" applyNumberFormat="1" applyFont="1" applyBorder="1" applyAlignment="1">
      <alignment horizontal="center" vertical="top" wrapText="1"/>
    </xf>
    <xf numFmtId="0" fontId="7" fillId="9" borderId="14" xfId="0" applyFont="1" applyFill="1" applyBorder="1" applyAlignment="1">
      <alignment vertical="top" wrapText="1"/>
    </xf>
    <xf numFmtId="0" fontId="4" fillId="6" borderId="14" xfId="0" applyFont="1" applyFill="1" applyBorder="1" applyAlignment="1">
      <alignment horizontal="center" vertical="top" wrapText="1"/>
    </xf>
    <xf numFmtId="0" fontId="9" fillId="5" borderId="14" xfId="4" applyFont="1" applyFill="1" applyBorder="1" applyAlignment="1">
      <alignment horizontal="left" vertical="top" wrapText="1" shrinkToFit="1"/>
    </xf>
    <xf numFmtId="0" fontId="10" fillId="5" borderId="14" xfId="0" applyFont="1" applyFill="1" applyBorder="1" applyAlignment="1">
      <alignment vertical="top" wrapText="1"/>
    </xf>
    <xf numFmtId="0" fontId="11" fillId="7" borderId="14" xfId="4" applyFont="1" applyFill="1" applyBorder="1" applyAlignment="1">
      <alignment vertical="top" wrapText="1" shrinkToFit="1"/>
    </xf>
    <xf numFmtId="0" fontId="0" fillId="0" borderId="14" xfId="0" applyFont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9" fillId="4" borderId="14" xfId="4" applyFont="1" applyFill="1" applyBorder="1" applyAlignment="1">
      <alignment vertical="top" wrapText="1" shrinkToFit="1"/>
    </xf>
    <xf numFmtId="0" fontId="7" fillId="10" borderId="14" xfId="0" applyFont="1" applyFill="1" applyBorder="1" applyAlignment="1">
      <alignment vertical="top" wrapText="1"/>
    </xf>
    <xf numFmtId="0" fontId="7" fillId="10" borderId="14" xfId="0" applyFont="1" applyFill="1" applyBorder="1" applyAlignment="1">
      <alignment horizontal="left" vertical="top" wrapText="1"/>
    </xf>
    <xf numFmtId="0" fontId="7" fillId="10" borderId="14" xfId="0" applyFont="1" applyFill="1" applyBorder="1" applyAlignment="1">
      <alignment horizontal="center" vertical="top" wrapText="1"/>
    </xf>
    <xf numFmtId="41" fontId="7" fillId="10" borderId="14" xfId="1" applyFont="1" applyFill="1" applyBorder="1" applyAlignment="1">
      <alignment horizontal="left" vertical="top" wrapText="1"/>
    </xf>
    <xf numFmtId="41" fontId="7" fillId="10" borderId="1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12" fillId="4" borderId="14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0" fillId="8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9" fillId="0" borderId="14" xfId="4" applyFont="1" applyFill="1" applyBorder="1" applyAlignment="1">
      <alignment vertical="top" wrapText="1" shrinkToFit="1"/>
    </xf>
    <xf numFmtId="9" fontId="4" fillId="3" borderId="14" xfId="0" applyNumberFormat="1" applyFont="1" applyFill="1" applyBorder="1" applyAlignment="1">
      <alignment horizontal="center" vertical="top" wrapText="1"/>
    </xf>
    <xf numFmtId="41" fontId="4" fillId="6" borderId="14" xfId="0" applyNumberFormat="1" applyFont="1" applyFill="1" applyBorder="1" applyAlignment="1">
      <alignment horizontal="center" vertical="top" wrapText="1"/>
    </xf>
    <xf numFmtId="9" fontId="4" fillId="3" borderId="14" xfId="1" applyNumberFormat="1" applyFont="1" applyFill="1" applyBorder="1" applyAlignment="1">
      <alignment horizontal="center" vertical="top" wrapText="1"/>
    </xf>
    <xf numFmtId="9" fontId="4" fillId="6" borderId="14" xfId="1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41" fontId="7" fillId="0" borderId="14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top" wrapText="1"/>
    </xf>
    <xf numFmtId="41" fontId="7" fillId="0" borderId="15" xfId="1" applyFont="1" applyBorder="1" applyAlignment="1">
      <alignment horizontal="left" vertical="top" wrapText="1"/>
    </xf>
    <xf numFmtId="41" fontId="7" fillId="0" borderId="15" xfId="0" applyNumberFormat="1" applyFont="1" applyBorder="1" applyAlignment="1">
      <alignment horizontal="center" vertical="top" wrapText="1"/>
    </xf>
    <xf numFmtId="41" fontId="7" fillId="0" borderId="11" xfId="1" applyFont="1" applyBorder="1" applyAlignment="1">
      <alignment horizontal="left" vertical="top" wrapText="1"/>
    </xf>
    <xf numFmtId="41" fontId="0" fillId="0" borderId="0" xfId="0" applyNumberForma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1" fontId="16" fillId="0" borderId="11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41" fontId="18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9" fontId="18" fillId="0" borderId="14" xfId="2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1" fontId="18" fillId="0" borderId="14" xfId="1" applyFont="1" applyFill="1" applyBorder="1" applyAlignment="1">
      <alignment horizontal="left" vertical="center" wrapText="1"/>
    </xf>
    <xf numFmtId="0" fontId="15" fillId="0" borderId="14" xfId="4" applyFont="1" applyFill="1" applyBorder="1" applyAlignment="1">
      <alignment vertical="center" wrapText="1" shrinkToFit="1"/>
    </xf>
    <xf numFmtId="41" fontId="18" fillId="0" borderId="14" xfId="0" applyNumberFormat="1" applyFont="1" applyFill="1" applyBorder="1" applyAlignment="1">
      <alignment horizontal="center" vertical="center" wrapText="1"/>
    </xf>
    <xf numFmtId="0" fontId="15" fillId="0" borderId="14" xfId="4" applyFont="1" applyFill="1" applyBorder="1" applyAlignment="1">
      <alignment horizontal="left" vertical="center" wrapText="1" shrinkToFit="1"/>
    </xf>
    <xf numFmtId="41" fontId="15" fillId="0" borderId="0" xfId="0" applyNumberFormat="1" applyFont="1" applyFill="1" applyAlignment="1">
      <alignment horizontal="center" vertical="center" wrapText="1"/>
    </xf>
    <xf numFmtId="0" fontId="16" fillId="11" borderId="0" xfId="0" applyFont="1" applyFill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18" fillId="12" borderId="14" xfId="0" applyFont="1" applyFill="1" applyBorder="1" applyAlignment="1">
      <alignment vertical="center" wrapText="1"/>
    </xf>
    <xf numFmtId="0" fontId="18" fillId="12" borderId="14" xfId="0" applyFont="1" applyFill="1" applyBorder="1" applyAlignment="1">
      <alignment horizontal="left" vertical="center" wrapText="1"/>
    </xf>
    <xf numFmtId="0" fontId="15" fillId="12" borderId="14" xfId="4" applyFont="1" applyFill="1" applyBorder="1" applyAlignment="1">
      <alignment vertical="center" wrapText="1" shrinkToFit="1"/>
    </xf>
    <xf numFmtId="0" fontId="18" fillId="12" borderId="14" xfId="0" applyFont="1" applyFill="1" applyBorder="1" applyAlignment="1">
      <alignment horizontal="center" vertical="center" wrapText="1"/>
    </xf>
    <xf numFmtId="41" fontId="18" fillId="12" borderId="14" xfId="1" applyFont="1" applyFill="1" applyBorder="1" applyAlignment="1">
      <alignment horizontal="left" vertical="center" wrapText="1"/>
    </xf>
    <xf numFmtId="9" fontId="18" fillId="12" borderId="14" xfId="0" applyNumberFormat="1" applyFont="1" applyFill="1" applyBorder="1" applyAlignment="1">
      <alignment horizontal="center" vertical="center" wrapText="1"/>
    </xf>
    <xf numFmtId="41" fontId="18" fillId="12" borderId="14" xfId="0" applyNumberFormat="1" applyFont="1" applyFill="1" applyBorder="1" applyAlignment="1">
      <alignment horizontal="center" vertical="center" wrapText="1"/>
    </xf>
    <xf numFmtId="0" fontId="15" fillId="12" borderId="0" xfId="0" applyFont="1" applyFill="1" applyAlignment="1">
      <alignment vertical="center" wrapText="1"/>
    </xf>
    <xf numFmtId="9" fontId="18" fillId="0" borderId="14" xfId="0" applyNumberFormat="1" applyFont="1" applyFill="1" applyBorder="1" applyAlignment="1">
      <alignment horizontal="center" vertical="center" shrinkToFit="1"/>
    </xf>
    <xf numFmtId="41" fontId="18" fillId="0" borderId="14" xfId="1" applyFont="1" applyFill="1" applyBorder="1" applyAlignment="1">
      <alignment horizontal="left" vertical="center" shrinkToFit="1"/>
    </xf>
    <xf numFmtId="41" fontId="18" fillId="0" borderId="14" xfId="0" applyNumberFormat="1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6" borderId="14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15" fillId="6" borderId="14" xfId="4" applyFont="1" applyFill="1" applyBorder="1" applyAlignment="1">
      <alignment vertical="center" wrapText="1" shrinkToFit="1"/>
    </xf>
    <xf numFmtId="0" fontId="18" fillId="6" borderId="14" xfId="0" applyFont="1" applyFill="1" applyBorder="1" applyAlignment="1">
      <alignment horizontal="center" vertical="center" wrapText="1"/>
    </xf>
    <xf numFmtId="41" fontId="18" fillId="6" borderId="14" xfId="1" applyFont="1" applyFill="1" applyBorder="1" applyAlignment="1">
      <alignment horizontal="left" vertical="center" wrapText="1"/>
    </xf>
    <xf numFmtId="9" fontId="18" fillId="6" borderId="14" xfId="0" applyNumberFormat="1" applyFont="1" applyFill="1" applyBorder="1" applyAlignment="1">
      <alignment horizontal="center" vertical="center" shrinkToFit="1"/>
    </xf>
    <xf numFmtId="41" fontId="18" fillId="6" borderId="14" xfId="1" applyFont="1" applyFill="1" applyBorder="1" applyAlignment="1">
      <alignment horizontal="left" vertical="center" shrinkToFit="1"/>
    </xf>
    <xf numFmtId="9" fontId="18" fillId="12" borderId="14" xfId="0" applyNumberFormat="1" applyFont="1" applyFill="1" applyBorder="1" applyAlignment="1">
      <alignment horizontal="center" vertical="center" shrinkToFit="1"/>
    </xf>
    <xf numFmtId="41" fontId="18" fillId="12" borderId="14" xfId="1" applyFont="1" applyFill="1" applyBorder="1" applyAlignment="1">
      <alignment horizontal="left" vertical="center" shrinkToFit="1"/>
    </xf>
    <xf numFmtId="41" fontId="18" fillId="12" borderId="14" xfId="0" applyNumberFormat="1" applyFont="1" applyFill="1" applyBorder="1" applyAlignment="1">
      <alignment horizontal="center" vertical="center" shrinkToFit="1"/>
    </xf>
    <xf numFmtId="41" fontId="18" fillId="6" borderId="14" xfId="0" applyNumberFormat="1" applyFont="1" applyFill="1" applyBorder="1" applyAlignment="1">
      <alignment horizontal="center" vertical="center" shrinkToFit="1"/>
    </xf>
    <xf numFmtId="0" fontId="18" fillId="12" borderId="14" xfId="0" applyFont="1" applyFill="1" applyBorder="1" applyAlignment="1">
      <alignment horizontal="center" vertical="center" shrinkToFit="1"/>
    </xf>
    <xf numFmtId="0" fontId="21" fillId="6" borderId="14" xfId="0" applyFont="1" applyFill="1" applyBorder="1" applyAlignment="1">
      <alignment horizontal="left" vertical="center" wrapText="1"/>
    </xf>
    <xf numFmtId="0" fontId="21" fillId="6" borderId="14" xfId="4" applyFont="1" applyFill="1" applyBorder="1" applyAlignment="1">
      <alignment vertical="center" wrapText="1" shrinkToFit="1"/>
    </xf>
    <xf numFmtId="0" fontId="21" fillId="6" borderId="14" xfId="0" applyFont="1" applyFill="1" applyBorder="1" applyAlignment="1">
      <alignment horizontal="center" vertical="center" wrapText="1"/>
    </xf>
    <xf numFmtId="41" fontId="21" fillId="6" borderId="14" xfId="1" applyFont="1" applyFill="1" applyBorder="1" applyAlignment="1">
      <alignment horizontal="left" vertical="center" wrapText="1"/>
    </xf>
    <xf numFmtId="9" fontId="21" fillId="6" borderId="14" xfId="0" applyNumberFormat="1" applyFont="1" applyFill="1" applyBorder="1" applyAlignment="1">
      <alignment horizontal="center" vertical="center" shrinkToFit="1"/>
    </xf>
    <xf numFmtId="41" fontId="21" fillId="6" borderId="14" xfId="1" applyFont="1" applyFill="1" applyBorder="1" applyAlignment="1">
      <alignment horizontal="left" vertical="center" shrinkToFit="1"/>
    </xf>
    <xf numFmtId="41" fontId="21" fillId="6" borderId="14" xfId="0" applyNumberFormat="1" applyFont="1" applyFill="1" applyBorder="1" applyAlignment="1">
      <alignment horizontal="center" vertical="center" shrinkToFit="1"/>
    </xf>
    <xf numFmtId="0" fontId="18" fillId="11" borderId="14" xfId="0" applyFont="1" applyFill="1" applyBorder="1" applyAlignment="1">
      <alignment horizontal="left" vertical="center" wrapText="1"/>
    </xf>
    <xf numFmtId="0" fontId="15" fillId="11" borderId="14" xfId="4" applyFont="1" applyFill="1" applyBorder="1" applyAlignment="1">
      <alignment vertical="center" wrapText="1" shrinkToFit="1"/>
    </xf>
    <xf numFmtId="0" fontId="18" fillId="11" borderId="14" xfId="0" applyFont="1" applyFill="1" applyBorder="1" applyAlignment="1">
      <alignment horizontal="center" vertical="center" wrapText="1"/>
    </xf>
    <xf numFmtId="41" fontId="18" fillId="11" borderId="14" xfId="1" applyFont="1" applyFill="1" applyBorder="1" applyAlignment="1">
      <alignment horizontal="left" vertical="center" wrapText="1"/>
    </xf>
    <xf numFmtId="9" fontId="18" fillId="11" borderId="14" xfId="0" applyNumberFormat="1" applyFont="1" applyFill="1" applyBorder="1" applyAlignment="1">
      <alignment horizontal="center" vertical="center" shrinkToFit="1"/>
    </xf>
    <xf numFmtId="41" fontId="18" fillId="11" borderId="14" xfId="1" applyFont="1" applyFill="1" applyBorder="1" applyAlignment="1">
      <alignment horizontal="left" vertical="center" shrinkToFit="1"/>
    </xf>
    <xf numFmtId="41" fontId="18" fillId="11" borderId="14" xfId="0" applyNumberFormat="1" applyFont="1" applyFill="1" applyBorder="1" applyAlignment="1">
      <alignment horizontal="center" vertical="center" shrinkToFit="1"/>
    </xf>
    <xf numFmtId="41" fontId="18" fillId="12" borderId="14" xfId="1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9" fontId="18" fillId="0" borderId="14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shrinkToFit="1"/>
    </xf>
    <xf numFmtId="41" fontId="18" fillId="0" borderId="14" xfId="1" applyFont="1" applyFill="1" applyBorder="1" applyAlignment="1">
      <alignment horizontal="center" vertical="center" shrinkToFit="1"/>
    </xf>
    <xf numFmtId="41" fontId="18" fillId="6" borderId="14" xfId="1" applyFont="1" applyFill="1" applyBorder="1" applyAlignment="1">
      <alignment horizontal="center" vertical="center" shrinkToFit="1"/>
    </xf>
    <xf numFmtId="0" fontId="22" fillId="12" borderId="14" xfId="0" applyFont="1" applyFill="1" applyBorder="1" applyAlignment="1">
      <alignment horizontal="left" vertical="center" wrapText="1"/>
    </xf>
    <xf numFmtId="0" fontId="22" fillId="12" borderId="14" xfId="4" applyFont="1" applyFill="1" applyBorder="1" applyAlignment="1">
      <alignment vertical="center" wrapText="1" shrinkToFit="1"/>
    </xf>
    <xf numFmtId="0" fontId="22" fillId="12" borderId="14" xfId="4" applyFont="1" applyFill="1" applyBorder="1" applyAlignment="1">
      <alignment horizontal="left" vertical="center" wrapText="1" shrinkToFit="1"/>
    </xf>
    <xf numFmtId="0" fontId="22" fillId="12" borderId="14" xfId="0" applyFont="1" applyFill="1" applyBorder="1" applyAlignment="1">
      <alignment horizontal="center" vertical="center" wrapText="1"/>
    </xf>
    <xf numFmtId="41" fontId="22" fillId="12" borderId="14" xfId="1" applyFont="1" applyFill="1" applyBorder="1" applyAlignment="1">
      <alignment horizontal="left" vertical="center" wrapText="1"/>
    </xf>
    <xf numFmtId="9" fontId="22" fillId="12" borderId="14" xfId="0" applyNumberFormat="1" applyFont="1" applyFill="1" applyBorder="1" applyAlignment="1">
      <alignment horizontal="center" vertical="center" shrinkToFit="1"/>
    </xf>
    <xf numFmtId="41" fontId="22" fillId="12" borderId="14" xfId="1" applyFont="1" applyFill="1" applyBorder="1" applyAlignment="1">
      <alignment horizontal="left" vertical="center" shrinkToFit="1"/>
    </xf>
    <xf numFmtId="41" fontId="22" fillId="12" borderId="14" xfId="0" applyNumberFormat="1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vertical="center" wrapText="1"/>
    </xf>
    <xf numFmtId="9" fontId="18" fillId="0" borderId="13" xfId="2" applyFont="1" applyFill="1" applyBorder="1" applyAlignment="1">
      <alignment horizontal="center" vertical="center" wrapText="1"/>
    </xf>
    <xf numFmtId="41" fontId="18" fillId="0" borderId="13" xfId="1" applyFont="1" applyFill="1" applyBorder="1" applyAlignment="1">
      <alignment horizontal="left" vertical="center" wrapText="1"/>
    </xf>
    <xf numFmtId="41" fontId="18" fillId="0" borderId="13" xfId="1" applyNumberFormat="1" applyFont="1" applyFill="1" applyBorder="1" applyAlignment="1">
      <alignment horizontal="center" vertical="center" wrapText="1"/>
    </xf>
    <xf numFmtId="41" fontId="18" fillId="0" borderId="14" xfId="1" applyNumberFormat="1" applyFont="1" applyFill="1" applyBorder="1" applyAlignment="1">
      <alignment horizontal="center" vertical="center" wrapText="1"/>
    </xf>
    <xf numFmtId="9" fontId="18" fillId="0" borderId="14" xfId="2" applyFont="1" applyFill="1" applyBorder="1" applyAlignment="1">
      <alignment horizontal="center" vertical="center" shrinkToFit="1"/>
    </xf>
    <xf numFmtId="0" fontId="15" fillId="11" borderId="14" xfId="4" applyFont="1" applyFill="1" applyBorder="1" applyAlignment="1">
      <alignment horizontal="left" vertical="center" wrapText="1" shrinkToFit="1"/>
    </xf>
    <xf numFmtId="0" fontId="15" fillId="11" borderId="14" xfId="0" applyFont="1" applyFill="1" applyBorder="1" applyAlignment="1">
      <alignment horizontal="left" vertical="center" wrapText="1"/>
    </xf>
    <xf numFmtId="41" fontId="18" fillId="11" borderId="14" xfId="0" applyNumberFormat="1" applyFont="1" applyFill="1" applyBorder="1" applyAlignment="1">
      <alignment horizontal="center" vertical="center" wrapText="1"/>
    </xf>
    <xf numFmtId="9" fontId="18" fillId="6" borderId="14" xfId="0" applyNumberFormat="1" applyFont="1" applyFill="1" applyBorder="1" applyAlignment="1">
      <alignment horizontal="center" vertical="center" wrapText="1"/>
    </xf>
    <xf numFmtId="9" fontId="18" fillId="6" borderId="14" xfId="2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1" fontId="22" fillId="0" borderId="14" xfId="1" applyFont="1" applyFill="1" applyBorder="1" applyAlignment="1">
      <alignment horizontal="left" vertical="center" wrapText="1"/>
    </xf>
    <xf numFmtId="9" fontId="22" fillId="0" borderId="14" xfId="0" applyNumberFormat="1" applyFont="1" applyFill="1" applyBorder="1" applyAlignment="1">
      <alignment horizontal="center" vertical="center" shrinkToFit="1"/>
    </xf>
    <xf numFmtId="41" fontId="22" fillId="0" borderId="14" xfId="1" applyFont="1" applyFill="1" applyBorder="1" applyAlignment="1">
      <alignment horizontal="left" vertical="center" shrinkToFit="1"/>
    </xf>
    <xf numFmtId="41" fontId="22" fillId="0" borderId="14" xfId="0" applyNumberFormat="1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left" vertical="center" wrapText="1"/>
    </xf>
    <xf numFmtId="0" fontId="21" fillId="0" borderId="14" xfId="4" applyFont="1" applyFill="1" applyBorder="1" applyAlignment="1">
      <alignment horizontal="left" vertical="center" wrapText="1" shrinkToFit="1"/>
    </xf>
    <xf numFmtId="0" fontId="21" fillId="0" borderId="14" xfId="4" applyFont="1" applyFill="1" applyBorder="1" applyAlignment="1">
      <alignment vertical="center" wrapText="1" shrinkToFi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41" fontId="18" fillId="0" borderId="14" xfId="1" applyFont="1" applyFill="1" applyBorder="1" applyAlignment="1">
      <alignment horizontal="center" vertical="center" wrapText="1"/>
    </xf>
    <xf numFmtId="41" fontId="18" fillId="12" borderId="14" xfId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5" borderId="14" xfId="4" applyFont="1" applyFill="1" applyBorder="1" applyAlignment="1">
      <alignment horizontal="left" vertical="top" wrapText="1" shrinkToFit="1"/>
    </xf>
    <xf numFmtId="0" fontId="13" fillId="5" borderId="14" xfId="4" applyFont="1" applyFill="1" applyBorder="1" applyAlignment="1">
      <alignment horizontal="left" vertical="top" wrapText="1" shrinkToFi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5" fillId="12" borderId="14" xfId="4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6" xfId="3" applyFont="1" applyFill="1" applyBorder="1" applyAlignment="1">
      <alignment horizontal="center" vertical="center" wrapText="1" shrinkToFit="1"/>
    </xf>
    <xf numFmtId="0" fontId="17" fillId="0" borderId="17" xfId="3" applyFont="1" applyFill="1" applyBorder="1" applyAlignment="1">
      <alignment horizontal="center" vertical="center" wrapText="1" shrinkToFit="1"/>
    </xf>
    <xf numFmtId="0" fontId="17" fillId="0" borderId="18" xfId="3" applyFont="1" applyFill="1" applyBorder="1" applyAlignment="1">
      <alignment horizontal="center" vertical="center" wrapText="1" shrinkToFit="1"/>
    </xf>
    <xf numFmtId="0" fontId="17" fillId="0" borderId="19" xfId="3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9" fontId="18" fillId="11" borderId="14" xfId="0" applyNumberFormat="1" applyFont="1" applyFill="1" applyBorder="1" applyAlignment="1">
      <alignment horizontal="center" vertical="center" wrapText="1"/>
    </xf>
    <xf numFmtId="9" fontId="18" fillId="6" borderId="14" xfId="2" applyNumberFormat="1" applyFont="1" applyFill="1" applyBorder="1" applyAlignment="1">
      <alignment horizontal="center" vertical="center" wrapText="1"/>
    </xf>
    <xf numFmtId="9" fontId="18" fillId="0" borderId="14" xfId="2" applyNumberFormat="1" applyFont="1" applyFill="1" applyBorder="1" applyAlignment="1">
      <alignment horizontal="center" vertical="center" wrapText="1"/>
    </xf>
    <xf numFmtId="9" fontId="18" fillId="0" borderId="14" xfId="1" applyNumberFormat="1" applyFont="1" applyFill="1" applyBorder="1" applyAlignment="1">
      <alignment horizontal="center" vertical="center" wrapText="1"/>
    </xf>
    <xf numFmtId="9" fontId="18" fillId="12" borderId="14" xfId="1" applyNumberFormat="1" applyFont="1" applyFill="1" applyBorder="1" applyAlignment="1">
      <alignment horizontal="center" vertical="center" wrapText="1"/>
    </xf>
  </cellXfs>
  <cellStyles count="5">
    <cellStyle name="Comma [0]" xfId="1" builtinId="6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opLeftCell="A94" zoomScale="70" zoomScaleNormal="70" workbookViewId="0">
      <selection activeCell="C31" sqref="C31:C61"/>
    </sheetView>
  </sheetViews>
  <sheetFormatPr defaultColWidth="9.140625" defaultRowHeight="15" x14ac:dyDescent="0.25"/>
  <cols>
    <col min="1" max="2" width="22" style="1" customWidth="1"/>
    <col min="3" max="3" width="3.7109375" style="1" customWidth="1"/>
    <col min="4" max="5" width="22" style="1" customWidth="1"/>
    <col min="6" max="6" width="22" style="88" customWidth="1"/>
    <col min="7" max="7" width="19.85546875" style="88" customWidth="1"/>
    <col min="8" max="8" width="24.28515625" style="88" customWidth="1"/>
    <col min="9" max="9" width="22" style="88" customWidth="1"/>
    <col min="10" max="10" width="13.140625" style="11" customWidth="1"/>
    <col min="11" max="11" width="9.42578125" style="11" customWidth="1"/>
    <col min="12" max="12" width="9.42578125" style="1" customWidth="1"/>
    <col min="13" max="13" width="9.28515625" style="11" customWidth="1"/>
    <col min="14" max="14" width="9.28515625" style="1" customWidth="1"/>
    <col min="15" max="15" width="8" style="11" customWidth="1"/>
    <col min="16" max="16" width="15.7109375" style="1" customWidth="1"/>
    <col min="17" max="17" width="9.140625" style="11" customWidth="1"/>
    <col min="18" max="18" width="15.7109375" style="1" customWidth="1"/>
    <col min="19" max="19" width="9.140625" style="11" customWidth="1"/>
    <col min="20" max="20" width="15.7109375" style="1" customWidth="1"/>
    <col min="21" max="21" width="10.140625" style="11" customWidth="1"/>
    <col min="22" max="22" width="15.7109375" style="97" customWidth="1"/>
    <col min="23" max="23" width="11.5703125" style="1" customWidth="1"/>
    <col min="24" max="24" width="12.5703125" style="1" customWidth="1"/>
    <col min="25" max="16384" width="9.140625" style="1"/>
  </cols>
  <sheetData>
    <row r="1" spans="1:24" x14ac:dyDescent="0.25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x14ac:dyDescent="0.2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</row>
    <row r="3" spans="1:24" x14ac:dyDescent="0.25">
      <c r="A3" s="202" t="s">
        <v>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2" customFormat="1" ht="45" customHeight="1" x14ac:dyDescent="0.25">
      <c r="A4" s="203" t="s">
        <v>3</v>
      </c>
      <c r="B4" s="203" t="s">
        <v>4</v>
      </c>
      <c r="C4" s="203" t="s">
        <v>5</v>
      </c>
      <c r="D4" s="203" t="s">
        <v>6</v>
      </c>
      <c r="E4" s="206" t="s">
        <v>7</v>
      </c>
      <c r="F4" s="206" t="s">
        <v>8</v>
      </c>
      <c r="G4" s="208" t="s">
        <v>9</v>
      </c>
      <c r="H4" s="210" t="s">
        <v>10</v>
      </c>
      <c r="I4" s="210"/>
      <c r="J4" s="203" t="s">
        <v>11</v>
      </c>
      <c r="K4" s="203" t="s">
        <v>12</v>
      </c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 t="s">
        <v>13</v>
      </c>
      <c r="X4" s="203" t="s">
        <v>14</v>
      </c>
    </row>
    <row r="5" spans="1:24" s="2" customFormat="1" ht="53.25" customHeight="1" x14ac:dyDescent="0.25">
      <c r="A5" s="204"/>
      <c r="B5" s="205"/>
      <c r="C5" s="205"/>
      <c r="D5" s="205"/>
      <c r="E5" s="207"/>
      <c r="F5" s="207"/>
      <c r="G5" s="209"/>
      <c r="H5" s="3" t="s">
        <v>6</v>
      </c>
      <c r="I5" s="3" t="s">
        <v>15</v>
      </c>
      <c r="J5" s="205"/>
      <c r="K5" s="211" t="s">
        <v>16</v>
      </c>
      <c r="L5" s="211"/>
      <c r="M5" s="211" t="s">
        <v>17</v>
      </c>
      <c r="N5" s="211"/>
      <c r="O5" s="211" t="s">
        <v>18</v>
      </c>
      <c r="P5" s="211"/>
      <c r="Q5" s="211" t="s">
        <v>19</v>
      </c>
      <c r="R5" s="211"/>
      <c r="S5" s="211" t="s">
        <v>20</v>
      </c>
      <c r="T5" s="211"/>
      <c r="U5" s="212" t="s">
        <v>21</v>
      </c>
      <c r="V5" s="213"/>
      <c r="W5" s="205"/>
      <c r="X5" s="205"/>
    </row>
    <row r="6" spans="1:24" s="11" customFormat="1" ht="15.6" customHeight="1" x14ac:dyDescent="0.25">
      <c r="A6" s="4"/>
      <c r="B6" s="5"/>
      <c r="C6" s="5"/>
      <c r="D6" s="5"/>
      <c r="E6" s="5"/>
      <c r="F6" s="6"/>
      <c r="G6" s="7"/>
      <c r="H6" s="7"/>
      <c r="I6" s="7"/>
      <c r="J6" s="8"/>
      <c r="K6" s="9" t="s">
        <v>22</v>
      </c>
      <c r="L6" s="9" t="s">
        <v>23</v>
      </c>
      <c r="M6" s="9" t="s">
        <v>24</v>
      </c>
      <c r="N6" s="9" t="s">
        <v>23</v>
      </c>
      <c r="O6" s="9" t="s">
        <v>22</v>
      </c>
      <c r="P6" s="9" t="s">
        <v>23</v>
      </c>
      <c r="Q6" s="9" t="s">
        <v>22</v>
      </c>
      <c r="R6" s="9" t="s">
        <v>23</v>
      </c>
      <c r="S6" s="9" t="s">
        <v>22</v>
      </c>
      <c r="T6" s="9" t="s">
        <v>23</v>
      </c>
      <c r="U6" s="9" t="s">
        <v>24</v>
      </c>
      <c r="V6" s="10" t="s">
        <v>23</v>
      </c>
      <c r="W6" s="9" t="s">
        <v>13</v>
      </c>
      <c r="X6" s="5"/>
    </row>
    <row r="7" spans="1:24" s="16" customFormat="1" ht="15.6" customHeight="1" x14ac:dyDescent="0.25">
      <c r="A7" s="12">
        <v>-1</v>
      </c>
      <c r="B7" s="12">
        <v>-2</v>
      </c>
      <c r="C7" s="12">
        <v>-3</v>
      </c>
      <c r="D7" s="12">
        <v>-4</v>
      </c>
      <c r="E7" s="12"/>
      <c r="F7" s="13">
        <v>-5</v>
      </c>
      <c r="G7" s="14"/>
      <c r="H7" s="14"/>
      <c r="I7" s="14"/>
      <c r="J7" s="12">
        <v>-6</v>
      </c>
      <c r="K7" s="12">
        <v>-7</v>
      </c>
      <c r="L7" s="12">
        <v>-8</v>
      </c>
      <c r="M7" s="12">
        <v>-9</v>
      </c>
      <c r="N7" s="12">
        <v>-10</v>
      </c>
      <c r="O7" s="12">
        <v>-11</v>
      </c>
      <c r="P7" s="12">
        <v>-12</v>
      </c>
      <c r="Q7" s="12">
        <v>-13</v>
      </c>
      <c r="R7" s="12">
        <v>-14</v>
      </c>
      <c r="S7" s="12">
        <v>-15</v>
      </c>
      <c r="T7" s="12">
        <v>-16</v>
      </c>
      <c r="U7" s="12">
        <v>-17</v>
      </c>
      <c r="V7" s="15">
        <v>-18</v>
      </c>
      <c r="W7" s="12">
        <v>-19</v>
      </c>
      <c r="X7" s="12">
        <v>-20</v>
      </c>
    </row>
    <row r="8" spans="1:24" s="20" customFormat="1" ht="24" customHeight="1" x14ac:dyDescent="0.25">
      <c r="A8" s="214" t="s">
        <v>25</v>
      </c>
      <c r="B8" s="17"/>
      <c r="C8" s="17"/>
      <c r="D8" s="17"/>
      <c r="E8" s="17"/>
      <c r="F8" s="18" t="s">
        <v>26</v>
      </c>
      <c r="G8" s="19"/>
      <c r="H8" s="19"/>
      <c r="I8" s="19"/>
      <c r="J8" s="9"/>
      <c r="K8" s="9"/>
      <c r="L8" s="17"/>
      <c r="M8" s="9"/>
      <c r="N8" s="17"/>
      <c r="O8" s="9"/>
      <c r="P8" s="17"/>
      <c r="Q8" s="9"/>
      <c r="R8" s="17"/>
      <c r="S8" s="9"/>
      <c r="T8" s="17"/>
      <c r="U8" s="9"/>
      <c r="V8" s="10"/>
      <c r="W8" s="17"/>
      <c r="X8" s="17"/>
    </row>
    <row r="9" spans="1:24" s="20" customFormat="1" ht="72" customHeight="1" x14ac:dyDescent="0.25">
      <c r="A9" s="215"/>
      <c r="B9" s="214" t="s">
        <v>27</v>
      </c>
      <c r="C9" s="21"/>
      <c r="D9" s="22"/>
      <c r="E9" s="22"/>
      <c r="F9" s="23" t="s">
        <v>28</v>
      </c>
      <c r="G9" s="22"/>
      <c r="H9" s="22" t="s">
        <v>29</v>
      </c>
      <c r="I9" s="22"/>
      <c r="J9" s="24"/>
      <c r="K9" s="24"/>
      <c r="L9" s="25"/>
      <c r="M9" s="24"/>
      <c r="N9" s="25"/>
      <c r="O9" s="24"/>
      <c r="P9" s="25"/>
      <c r="Q9" s="24"/>
      <c r="R9" s="25"/>
      <c r="S9" s="24"/>
      <c r="T9" s="25"/>
      <c r="U9" s="24"/>
      <c r="V9" s="26">
        <f>SUM(L9,N9,P9,R9,T9)</f>
        <v>0</v>
      </c>
      <c r="W9" s="21"/>
      <c r="X9" s="21"/>
    </row>
    <row r="10" spans="1:24" s="20" customFormat="1" ht="36" x14ac:dyDescent="0.25">
      <c r="A10" s="215"/>
      <c r="B10" s="215"/>
      <c r="C10" s="27"/>
      <c r="D10" s="28"/>
      <c r="E10" s="28"/>
      <c r="F10" s="29" t="s">
        <v>30</v>
      </c>
      <c r="G10" s="28"/>
      <c r="H10" s="28"/>
      <c r="I10" s="28"/>
      <c r="J10" s="30"/>
      <c r="K10" s="30"/>
      <c r="L10" s="31"/>
      <c r="M10" s="30"/>
      <c r="N10" s="31"/>
      <c r="O10" s="30"/>
      <c r="P10" s="31"/>
      <c r="Q10" s="30"/>
      <c r="R10" s="31"/>
      <c r="S10" s="30"/>
      <c r="T10" s="31"/>
      <c r="U10" s="30"/>
      <c r="V10" s="32"/>
      <c r="W10" s="27"/>
      <c r="X10" s="27"/>
    </row>
    <row r="11" spans="1:24" s="20" customFormat="1" ht="60" x14ac:dyDescent="0.25">
      <c r="A11" s="215"/>
      <c r="B11" s="215"/>
      <c r="C11" s="27"/>
      <c r="D11" s="28"/>
      <c r="E11" s="28"/>
      <c r="F11" s="29" t="s">
        <v>31</v>
      </c>
      <c r="G11" s="28"/>
      <c r="H11" s="28"/>
      <c r="I11" s="28"/>
      <c r="J11" s="30"/>
      <c r="K11" s="30"/>
      <c r="L11" s="31"/>
      <c r="M11" s="30"/>
      <c r="N11" s="31"/>
      <c r="O11" s="30"/>
      <c r="P11" s="31"/>
      <c r="Q11" s="30"/>
      <c r="R11" s="31"/>
      <c r="S11" s="30"/>
      <c r="T11" s="31"/>
      <c r="U11" s="30"/>
      <c r="V11" s="32">
        <f>SUM(L11,N11,P11,R11,T11)</f>
        <v>0</v>
      </c>
      <c r="W11" s="27"/>
      <c r="X11" s="27"/>
    </row>
    <row r="12" spans="1:24" s="20" customFormat="1" ht="3.75" customHeight="1" x14ac:dyDescent="0.25">
      <c r="A12" s="215"/>
      <c r="B12" s="215"/>
      <c r="C12" s="27"/>
      <c r="D12" s="28"/>
      <c r="E12" s="28"/>
      <c r="F12" s="29"/>
      <c r="G12" s="28"/>
      <c r="H12" s="28"/>
      <c r="I12" s="28"/>
      <c r="J12" s="30"/>
      <c r="K12" s="30"/>
      <c r="L12" s="31"/>
      <c r="M12" s="30"/>
      <c r="N12" s="31"/>
      <c r="O12" s="30"/>
      <c r="P12" s="31"/>
      <c r="Q12" s="30"/>
      <c r="R12" s="31"/>
      <c r="S12" s="30"/>
      <c r="T12" s="31"/>
      <c r="U12" s="30"/>
      <c r="V12" s="32"/>
      <c r="W12" s="27"/>
      <c r="X12" s="27"/>
    </row>
    <row r="13" spans="1:24" s="20" customFormat="1" ht="107.25" customHeight="1" x14ac:dyDescent="0.25">
      <c r="A13" s="215"/>
      <c r="B13" s="215"/>
      <c r="C13" s="33"/>
      <c r="D13" s="29" t="s">
        <v>32</v>
      </c>
      <c r="E13" s="33" t="s">
        <v>33</v>
      </c>
      <c r="F13" s="33" t="s">
        <v>34</v>
      </c>
      <c r="G13" s="34"/>
      <c r="H13" s="35" t="s">
        <v>35</v>
      </c>
      <c r="I13" s="36" t="s">
        <v>36</v>
      </c>
      <c r="J13" s="37"/>
      <c r="K13" s="37"/>
      <c r="L13" s="38"/>
      <c r="M13" s="37"/>
      <c r="N13" s="38"/>
      <c r="O13" s="37"/>
      <c r="P13" s="38">
        <f>P14+P21+P31</f>
        <v>6222690909</v>
      </c>
      <c r="Q13" s="37"/>
      <c r="R13" s="38"/>
      <c r="S13" s="37"/>
      <c r="T13" s="38"/>
      <c r="U13" s="37"/>
      <c r="V13" s="39"/>
      <c r="W13" s="33" t="s">
        <v>37</v>
      </c>
      <c r="X13" s="33" t="s">
        <v>38</v>
      </c>
    </row>
    <row r="14" spans="1:24" s="20" customFormat="1" ht="94.5" x14ac:dyDescent="0.25">
      <c r="A14" s="215"/>
      <c r="B14" s="215"/>
      <c r="C14" s="217"/>
      <c r="D14" s="40" t="s">
        <v>39</v>
      </c>
      <c r="E14" s="40" t="s">
        <v>40</v>
      </c>
      <c r="F14" s="33" t="s">
        <v>41</v>
      </c>
      <c r="G14" s="34"/>
      <c r="H14" s="41" t="s">
        <v>42</v>
      </c>
      <c r="I14" s="41" t="s">
        <v>43</v>
      </c>
      <c r="J14" s="42">
        <v>1</v>
      </c>
      <c r="K14" s="43"/>
      <c r="L14" s="44"/>
      <c r="M14" s="43"/>
      <c r="N14" s="44"/>
      <c r="O14" s="43">
        <f>O17</f>
        <v>0.82</v>
      </c>
      <c r="P14" s="44">
        <f>SUM(P15:P20)</f>
        <v>4036000</v>
      </c>
      <c r="Q14" s="43">
        <f>Q17</f>
        <v>0.86</v>
      </c>
      <c r="R14" s="44">
        <f>SUM(R15:R20)</f>
        <v>4439600</v>
      </c>
      <c r="S14" s="43">
        <f>S17</f>
        <v>0.9</v>
      </c>
      <c r="T14" s="44">
        <f>SUM(T15:T20)</f>
        <v>4883560</v>
      </c>
      <c r="U14" s="43">
        <f>U17</f>
        <v>0.9</v>
      </c>
      <c r="V14" s="44" t="e">
        <f>SUM(V15:V20)</f>
        <v>#REF!</v>
      </c>
      <c r="W14" s="45" t="s">
        <v>44</v>
      </c>
      <c r="X14" s="45" t="s">
        <v>45</v>
      </c>
    </row>
    <row r="15" spans="1:24" s="56" customFormat="1" ht="36.75" customHeight="1" x14ac:dyDescent="0.25">
      <c r="A15" s="215"/>
      <c r="B15" s="215"/>
      <c r="C15" s="217"/>
      <c r="D15" s="46" t="s">
        <v>46</v>
      </c>
      <c r="E15" s="47" t="s">
        <v>47</v>
      </c>
      <c r="F15" s="48" t="s">
        <v>48</v>
      </c>
      <c r="G15" s="49" t="s">
        <v>49</v>
      </c>
      <c r="H15" s="50" t="s">
        <v>50</v>
      </c>
      <c r="I15" s="50" t="s">
        <v>51</v>
      </c>
      <c r="J15" s="51"/>
      <c r="K15" s="52"/>
      <c r="L15" s="53"/>
      <c r="M15" s="52"/>
      <c r="N15" s="53"/>
      <c r="O15" s="51"/>
      <c r="P15" s="54"/>
      <c r="Q15" s="51"/>
      <c r="R15" s="54"/>
      <c r="S15" s="51"/>
      <c r="T15" s="54"/>
      <c r="U15" s="51"/>
      <c r="V15" s="54"/>
      <c r="W15" s="55"/>
      <c r="X15" s="55"/>
    </row>
    <row r="16" spans="1:24" s="56" customFormat="1" ht="24" x14ac:dyDescent="0.25">
      <c r="A16" s="215"/>
      <c r="B16" s="215"/>
      <c r="C16" s="217"/>
      <c r="D16" s="57"/>
      <c r="E16" s="57" t="s">
        <v>52</v>
      </c>
      <c r="F16" s="48"/>
      <c r="G16" s="58"/>
      <c r="H16" s="50"/>
      <c r="I16" s="50"/>
      <c r="J16" s="51"/>
      <c r="K16" s="52"/>
      <c r="L16" s="53"/>
      <c r="M16" s="52"/>
      <c r="N16" s="53"/>
      <c r="O16" s="51"/>
      <c r="P16" s="54"/>
      <c r="Q16" s="51"/>
      <c r="R16" s="54"/>
      <c r="S16" s="51"/>
      <c r="T16" s="54"/>
      <c r="U16" s="51"/>
      <c r="V16" s="54"/>
      <c r="W16" s="55"/>
      <c r="X16" s="55"/>
    </row>
    <row r="17" spans="1:24" s="56" customFormat="1" ht="51" customHeight="1" x14ac:dyDescent="0.25">
      <c r="A17" s="215"/>
      <c r="B17" s="215"/>
      <c r="C17" s="217"/>
      <c r="D17" s="57" t="s">
        <v>53</v>
      </c>
      <c r="E17" s="57" t="s">
        <v>54</v>
      </c>
      <c r="F17" s="48" t="s">
        <v>48</v>
      </c>
      <c r="G17" s="58"/>
      <c r="H17" s="59" t="s">
        <v>55</v>
      </c>
      <c r="I17" s="59" t="s">
        <v>56</v>
      </c>
      <c r="J17" s="52"/>
      <c r="K17" s="52"/>
      <c r="L17" s="53"/>
      <c r="M17" s="52"/>
      <c r="N17" s="53"/>
      <c r="O17" s="60">
        <v>0.82</v>
      </c>
      <c r="P17" s="54">
        <v>2628000</v>
      </c>
      <c r="Q17" s="60">
        <v>0.86</v>
      </c>
      <c r="R17" s="53">
        <v>2890800</v>
      </c>
      <c r="S17" s="60">
        <v>0.9</v>
      </c>
      <c r="T17" s="53">
        <v>3179880</v>
      </c>
      <c r="U17" s="60">
        <v>0.9</v>
      </c>
      <c r="V17" s="61">
        <f>L17+N17+P17+R17+T17</f>
        <v>8698680</v>
      </c>
      <c r="W17" s="55"/>
      <c r="X17" s="55"/>
    </row>
    <row r="18" spans="1:24" s="56" customFormat="1" ht="51" customHeight="1" x14ac:dyDescent="0.25">
      <c r="A18" s="215"/>
      <c r="B18" s="215"/>
      <c r="C18" s="217"/>
      <c r="D18" s="62" t="s">
        <v>57</v>
      </c>
      <c r="E18" s="57" t="s">
        <v>58</v>
      </c>
      <c r="F18" s="48" t="s">
        <v>48</v>
      </c>
      <c r="G18" s="49" t="s">
        <v>59</v>
      </c>
      <c r="H18" s="59" t="s">
        <v>60</v>
      </c>
      <c r="I18" s="59" t="s">
        <v>61</v>
      </c>
      <c r="J18" s="52"/>
      <c r="K18" s="52"/>
      <c r="L18" s="53"/>
      <c r="M18" s="52"/>
      <c r="N18" s="53"/>
      <c r="O18" s="60">
        <v>0.82</v>
      </c>
      <c r="P18" s="54">
        <v>1408000</v>
      </c>
      <c r="Q18" s="60">
        <v>0.86</v>
      </c>
      <c r="R18" s="53">
        <v>1548800</v>
      </c>
      <c r="S18" s="60">
        <v>0.9</v>
      </c>
      <c r="T18" s="53">
        <v>1703680</v>
      </c>
      <c r="U18" s="60">
        <v>0.9</v>
      </c>
      <c r="V18" s="61" t="e">
        <f>#REF!+#REF!+P18+R18+T18</f>
        <v>#REF!</v>
      </c>
      <c r="W18" s="55"/>
      <c r="X18" s="55"/>
    </row>
    <row r="19" spans="1:24" s="56" customFormat="1" ht="48" x14ac:dyDescent="0.25">
      <c r="A19" s="215"/>
      <c r="B19" s="215"/>
      <c r="C19" s="217"/>
      <c r="D19" s="57" t="s">
        <v>62</v>
      </c>
      <c r="E19" s="57" t="s">
        <v>63</v>
      </c>
      <c r="F19" s="48" t="s">
        <v>48</v>
      </c>
      <c r="G19" s="49" t="s">
        <v>64</v>
      </c>
      <c r="H19" s="59" t="s">
        <v>65</v>
      </c>
      <c r="I19" s="59" t="s">
        <v>66</v>
      </c>
      <c r="J19" s="52"/>
      <c r="K19" s="52"/>
      <c r="L19" s="53"/>
      <c r="M19" s="52"/>
      <c r="N19" s="53"/>
      <c r="O19" s="52"/>
      <c r="P19" s="54"/>
      <c r="Q19" s="52"/>
      <c r="R19" s="53"/>
      <c r="S19" s="52"/>
      <c r="T19" s="53"/>
      <c r="U19" s="52"/>
      <c r="V19" s="61">
        <f t="shared" ref="V19" si="0">L19+N19+P19+R19+T19</f>
        <v>0</v>
      </c>
      <c r="W19" s="55"/>
      <c r="X19" s="55"/>
    </row>
    <row r="20" spans="1:24" s="56" customFormat="1" ht="24" x14ac:dyDescent="0.25">
      <c r="A20" s="215"/>
      <c r="B20" s="215"/>
      <c r="C20" s="217"/>
      <c r="D20" s="57" t="s">
        <v>65</v>
      </c>
      <c r="E20" s="57" t="s">
        <v>67</v>
      </c>
      <c r="F20" s="48" t="s">
        <v>48</v>
      </c>
      <c r="G20" s="49"/>
      <c r="H20" s="59"/>
      <c r="I20" s="59"/>
      <c r="J20" s="52"/>
      <c r="K20" s="52"/>
      <c r="L20" s="53"/>
      <c r="M20" s="52"/>
      <c r="N20" s="53"/>
      <c r="O20" s="52"/>
      <c r="P20" s="54"/>
      <c r="Q20" s="52"/>
      <c r="R20" s="53"/>
      <c r="S20" s="52"/>
      <c r="T20" s="53"/>
      <c r="U20" s="52"/>
      <c r="V20" s="61"/>
      <c r="W20" s="55"/>
      <c r="X20" s="55"/>
    </row>
    <row r="21" spans="1:24" s="20" customFormat="1" ht="78.75" x14ac:dyDescent="0.25">
      <c r="A21" s="215"/>
      <c r="B21" s="215"/>
      <c r="C21" s="217"/>
      <c r="D21" s="40" t="s">
        <v>68</v>
      </c>
      <c r="E21" s="40" t="s">
        <v>69</v>
      </c>
      <c r="F21" s="33" t="s">
        <v>70</v>
      </c>
      <c r="G21" s="34"/>
      <c r="H21" s="41" t="s">
        <v>71</v>
      </c>
      <c r="I21" s="41" t="s">
        <v>72</v>
      </c>
      <c r="J21" s="42">
        <v>1</v>
      </c>
      <c r="K21" s="63"/>
      <c r="L21" s="44"/>
      <c r="M21" s="63"/>
      <c r="N21" s="44"/>
      <c r="O21" s="42">
        <f>O22</f>
        <v>0.82</v>
      </c>
      <c r="P21" s="44">
        <f>SUM(P22:P30)</f>
        <v>5696677909</v>
      </c>
      <c r="Q21" s="42">
        <f>Q22</f>
        <v>0.86</v>
      </c>
      <c r="R21" s="44">
        <f>SUM(R22:R30)</f>
        <v>6382505697</v>
      </c>
      <c r="S21" s="42">
        <f>S22</f>
        <v>0.9</v>
      </c>
      <c r="T21" s="44">
        <f>SUM(T22:T30)</f>
        <v>7020756267</v>
      </c>
      <c r="U21" s="42">
        <f>U22</f>
        <v>0.9</v>
      </c>
      <c r="V21" s="44">
        <f>SUM(V22:V30)</f>
        <v>19099939873</v>
      </c>
      <c r="W21" s="45" t="s">
        <v>44</v>
      </c>
      <c r="X21" s="45" t="s">
        <v>45</v>
      </c>
    </row>
    <row r="22" spans="1:24" s="56" customFormat="1" ht="38.25" customHeight="1" x14ac:dyDescent="0.25">
      <c r="A22" s="215"/>
      <c r="B22" s="215"/>
      <c r="C22" s="217"/>
      <c r="D22" s="62" t="s">
        <v>73</v>
      </c>
      <c r="E22" s="57" t="s">
        <v>74</v>
      </c>
      <c r="F22" s="48" t="s">
        <v>75</v>
      </c>
      <c r="G22" s="58"/>
      <c r="H22" s="59" t="s">
        <v>73</v>
      </c>
      <c r="I22" s="59" t="s">
        <v>76</v>
      </c>
      <c r="J22" s="52"/>
      <c r="K22" s="52"/>
      <c r="L22" s="53"/>
      <c r="M22" s="52"/>
      <c r="N22" s="53"/>
      <c r="O22" s="60">
        <v>0.82</v>
      </c>
      <c r="P22" s="54">
        <v>5651946797</v>
      </c>
      <c r="Q22" s="60">
        <v>0.86</v>
      </c>
      <c r="R22" s="53">
        <v>6333301474</v>
      </c>
      <c r="S22" s="60">
        <v>0.9</v>
      </c>
      <c r="T22" s="53">
        <v>6966631622</v>
      </c>
      <c r="U22" s="60">
        <v>0.9</v>
      </c>
      <c r="V22" s="61">
        <f t="shared" ref="V22:V123" si="1">L22+N22+P22+R22+T22</f>
        <v>18951879893</v>
      </c>
      <c r="W22" s="55"/>
      <c r="X22" s="55"/>
    </row>
    <row r="23" spans="1:24" s="56" customFormat="1" ht="67.5" customHeight="1" x14ac:dyDescent="0.25">
      <c r="A23" s="215"/>
      <c r="B23" s="215"/>
      <c r="C23" s="217"/>
      <c r="D23" s="57" t="s">
        <v>77</v>
      </c>
      <c r="E23" s="57" t="s">
        <v>78</v>
      </c>
      <c r="F23" s="48" t="s">
        <v>79</v>
      </c>
      <c r="G23" s="49" t="s">
        <v>80</v>
      </c>
      <c r="H23" s="59" t="s">
        <v>81</v>
      </c>
      <c r="I23" s="64" t="s">
        <v>82</v>
      </c>
      <c r="J23" s="52"/>
      <c r="K23" s="52"/>
      <c r="L23" s="53"/>
      <c r="M23" s="52"/>
      <c r="N23" s="53"/>
      <c r="O23" s="60"/>
      <c r="P23" s="54"/>
      <c r="Q23" s="60"/>
      <c r="R23" s="53"/>
      <c r="S23" s="52"/>
      <c r="T23" s="53"/>
      <c r="U23" s="60"/>
      <c r="V23" s="61"/>
      <c r="W23" s="55"/>
      <c r="X23" s="55"/>
    </row>
    <row r="24" spans="1:24" s="56" customFormat="1" ht="24" x14ac:dyDescent="0.25">
      <c r="A24" s="215"/>
      <c r="B24" s="215"/>
      <c r="C24" s="217"/>
      <c r="D24" s="57"/>
      <c r="E24" s="57" t="s">
        <v>83</v>
      </c>
      <c r="F24" s="48"/>
      <c r="G24" s="58"/>
      <c r="H24" s="58"/>
      <c r="I24" s="58"/>
      <c r="J24" s="52"/>
      <c r="K24" s="52"/>
      <c r="L24" s="53"/>
      <c r="M24" s="52"/>
      <c r="N24" s="53"/>
      <c r="O24" s="60">
        <v>0.82</v>
      </c>
      <c r="P24" s="54">
        <v>11080000</v>
      </c>
      <c r="Q24" s="60">
        <v>0.86</v>
      </c>
      <c r="R24" s="53">
        <v>12188000</v>
      </c>
      <c r="S24" s="52"/>
      <c r="T24" s="53">
        <v>13406800</v>
      </c>
      <c r="U24" s="60">
        <v>0.9</v>
      </c>
      <c r="V24" s="61">
        <f>L25+N25+P24+R24+T24</f>
        <v>36674800</v>
      </c>
      <c r="W24" s="55"/>
      <c r="X24" s="55"/>
    </row>
    <row r="25" spans="1:24" s="56" customFormat="1" ht="63.75" customHeight="1" x14ac:dyDescent="0.25">
      <c r="A25" s="215"/>
      <c r="B25" s="215"/>
      <c r="C25" s="217"/>
      <c r="D25" s="57" t="s">
        <v>84</v>
      </c>
      <c r="E25" s="57" t="s">
        <v>85</v>
      </c>
      <c r="F25" s="48" t="s">
        <v>86</v>
      </c>
      <c r="G25" s="49" t="s">
        <v>87</v>
      </c>
      <c r="H25" s="59" t="s">
        <v>88</v>
      </c>
      <c r="I25" s="59" t="s">
        <v>89</v>
      </c>
      <c r="J25" s="52"/>
      <c r="K25" s="52"/>
      <c r="L25" s="53"/>
      <c r="M25" s="52"/>
      <c r="N25" s="53"/>
      <c r="O25" s="60">
        <v>0.82</v>
      </c>
      <c r="P25" s="54">
        <v>32243112</v>
      </c>
      <c r="Q25" s="60">
        <v>0.86</v>
      </c>
      <c r="R25" s="53">
        <v>35467423</v>
      </c>
      <c r="S25" s="60">
        <v>0.9</v>
      </c>
      <c r="T25" s="53">
        <v>39014165</v>
      </c>
      <c r="U25" s="60">
        <v>0.9</v>
      </c>
      <c r="V25" s="61">
        <f t="shared" ref="V25" si="2">L25+N25+P25+R25+T25</f>
        <v>106724700</v>
      </c>
      <c r="W25" s="55"/>
      <c r="X25" s="55"/>
    </row>
    <row r="26" spans="1:24" s="56" customFormat="1" ht="51" customHeight="1" x14ac:dyDescent="0.25">
      <c r="A26" s="215"/>
      <c r="B26" s="215"/>
      <c r="C26" s="217"/>
      <c r="D26" s="46" t="s">
        <v>90</v>
      </c>
      <c r="E26" s="57" t="s">
        <v>91</v>
      </c>
      <c r="F26" s="48" t="s">
        <v>48</v>
      </c>
      <c r="G26" s="58"/>
      <c r="H26" s="59" t="s">
        <v>92</v>
      </c>
      <c r="I26" s="65" t="s">
        <v>91</v>
      </c>
      <c r="J26" s="52"/>
      <c r="K26" s="52"/>
      <c r="L26" s="53"/>
      <c r="M26" s="52"/>
      <c r="N26" s="53"/>
      <c r="O26" s="52"/>
      <c r="P26" s="54"/>
      <c r="Q26" s="52"/>
      <c r="R26" s="53"/>
      <c r="S26" s="52"/>
      <c r="T26" s="53"/>
      <c r="U26" s="52"/>
      <c r="V26" s="61">
        <f t="shared" si="1"/>
        <v>0</v>
      </c>
      <c r="W26" s="55"/>
      <c r="X26" s="55"/>
    </row>
    <row r="27" spans="1:24" s="56" customFormat="1" ht="51" customHeight="1" x14ac:dyDescent="0.25">
      <c r="A27" s="215"/>
      <c r="B27" s="215"/>
      <c r="C27" s="217"/>
      <c r="D27" s="62" t="s">
        <v>93</v>
      </c>
      <c r="E27" s="57" t="s">
        <v>94</v>
      </c>
      <c r="F27" s="48" t="s">
        <v>48</v>
      </c>
      <c r="G27" s="58"/>
      <c r="H27" s="59" t="s">
        <v>95</v>
      </c>
      <c r="I27" s="65" t="s">
        <v>94</v>
      </c>
      <c r="J27" s="52"/>
      <c r="K27" s="52"/>
      <c r="L27" s="53"/>
      <c r="M27" s="52"/>
      <c r="N27" s="53"/>
      <c r="O27" s="60">
        <v>0.82</v>
      </c>
      <c r="P27" s="54">
        <v>1408000</v>
      </c>
      <c r="Q27" s="60">
        <v>0.86</v>
      </c>
      <c r="R27" s="53">
        <v>1548800</v>
      </c>
      <c r="S27" s="60">
        <v>0.9</v>
      </c>
      <c r="T27" s="53">
        <v>1703680</v>
      </c>
      <c r="U27" s="60">
        <v>0.9</v>
      </c>
      <c r="V27" s="61">
        <f t="shared" si="1"/>
        <v>4660480</v>
      </c>
      <c r="W27" s="55"/>
      <c r="X27" s="55"/>
    </row>
    <row r="28" spans="1:24" s="56" customFormat="1" ht="51" customHeight="1" x14ac:dyDescent="0.25">
      <c r="A28" s="215"/>
      <c r="B28" s="215"/>
      <c r="C28" s="217"/>
      <c r="D28" s="46" t="s">
        <v>96</v>
      </c>
      <c r="E28" s="57" t="s">
        <v>97</v>
      </c>
      <c r="F28" s="48" t="s">
        <v>98</v>
      </c>
      <c r="G28" s="58"/>
      <c r="H28" s="59" t="s">
        <v>96</v>
      </c>
      <c r="I28" s="65" t="s">
        <v>99</v>
      </c>
      <c r="J28" s="52"/>
      <c r="K28" s="52"/>
      <c r="L28" s="53"/>
      <c r="M28" s="52"/>
      <c r="N28" s="53"/>
      <c r="O28" s="60"/>
      <c r="P28" s="54"/>
      <c r="Q28" s="60"/>
      <c r="R28" s="53"/>
      <c r="S28" s="60"/>
      <c r="T28" s="53"/>
      <c r="U28" s="60"/>
      <c r="V28" s="61"/>
      <c r="W28" s="55"/>
      <c r="X28" s="55"/>
    </row>
    <row r="29" spans="1:24" s="56" customFormat="1" ht="51" customHeight="1" x14ac:dyDescent="0.25">
      <c r="A29" s="215"/>
      <c r="B29" s="215"/>
      <c r="C29" s="217"/>
      <c r="D29" s="57" t="s">
        <v>100</v>
      </c>
      <c r="E29" s="57" t="s">
        <v>101</v>
      </c>
      <c r="F29" s="48" t="s">
        <v>48</v>
      </c>
      <c r="G29" s="58"/>
      <c r="H29" s="59" t="s">
        <v>102</v>
      </c>
      <c r="I29" s="65" t="s">
        <v>101</v>
      </c>
      <c r="J29" s="52"/>
      <c r="K29" s="52"/>
      <c r="L29" s="53"/>
      <c r="M29" s="52"/>
      <c r="N29" s="53"/>
      <c r="O29" s="52"/>
      <c r="P29" s="54"/>
      <c r="Q29" s="52"/>
      <c r="R29" s="53"/>
      <c r="S29" s="52"/>
      <c r="T29" s="53"/>
      <c r="U29" s="52"/>
      <c r="V29" s="61">
        <f t="shared" si="1"/>
        <v>0</v>
      </c>
      <c r="W29" s="55"/>
      <c r="X29" s="55"/>
    </row>
    <row r="30" spans="1:24" s="56" customFormat="1" ht="51" customHeight="1" x14ac:dyDescent="0.25">
      <c r="A30" s="215"/>
      <c r="B30" s="215"/>
      <c r="C30" s="217"/>
      <c r="D30" s="46" t="s">
        <v>103</v>
      </c>
      <c r="E30" s="57" t="s">
        <v>104</v>
      </c>
      <c r="F30" s="48" t="s">
        <v>48</v>
      </c>
      <c r="G30" s="58"/>
      <c r="H30" s="59" t="s">
        <v>105</v>
      </c>
      <c r="I30" s="65" t="s">
        <v>104</v>
      </c>
      <c r="J30" s="52"/>
      <c r="K30" s="52"/>
      <c r="L30" s="53"/>
      <c r="M30" s="52"/>
      <c r="N30" s="53"/>
      <c r="O30" s="52"/>
      <c r="P30" s="54"/>
      <c r="Q30" s="52"/>
      <c r="R30" s="53"/>
      <c r="S30" s="52"/>
      <c r="T30" s="53"/>
      <c r="U30" s="52"/>
      <c r="V30" s="61"/>
      <c r="W30" s="55"/>
      <c r="X30" s="55"/>
    </row>
    <row r="31" spans="1:24" s="20" customFormat="1" ht="48" x14ac:dyDescent="0.25">
      <c r="A31" s="215"/>
      <c r="B31" s="215"/>
      <c r="C31" s="217"/>
      <c r="D31" s="40" t="s">
        <v>106</v>
      </c>
      <c r="E31" s="40" t="s">
        <v>107</v>
      </c>
      <c r="F31" s="33" t="s">
        <v>108</v>
      </c>
      <c r="G31" s="34"/>
      <c r="H31" s="41" t="s">
        <v>109</v>
      </c>
      <c r="I31" s="66" t="s">
        <v>110</v>
      </c>
      <c r="J31" s="42">
        <v>1</v>
      </c>
      <c r="K31" s="63"/>
      <c r="L31" s="44"/>
      <c r="M31" s="63"/>
      <c r="N31" s="44"/>
      <c r="O31" s="42">
        <f>O32</f>
        <v>0.82</v>
      </c>
      <c r="P31" s="44">
        <f>SUM(P32:P77)</f>
        <v>521977000</v>
      </c>
      <c r="Q31" s="42">
        <f>Q32</f>
        <v>0.86</v>
      </c>
      <c r="R31" s="44">
        <f>SUM(R32:R77)</f>
        <v>574144700</v>
      </c>
      <c r="S31" s="42">
        <f>S32</f>
        <v>0.9</v>
      </c>
      <c r="T31" s="44">
        <f>SUM(T32:T77)</f>
        <v>631592170</v>
      </c>
      <c r="U31" s="42">
        <f>U32</f>
        <v>0.9</v>
      </c>
      <c r="V31" s="44" t="e">
        <f>SUM(V32:V77)</f>
        <v>#REF!</v>
      </c>
      <c r="W31" s="45" t="s">
        <v>111</v>
      </c>
      <c r="X31" s="45" t="s">
        <v>112</v>
      </c>
    </row>
    <row r="32" spans="1:24" s="56" customFormat="1" ht="49.5" customHeight="1" x14ac:dyDescent="0.25">
      <c r="A32" s="215"/>
      <c r="B32" s="215"/>
      <c r="C32" s="217"/>
      <c r="D32" s="57" t="s">
        <v>113</v>
      </c>
      <c r="E32" s="57" t="s">
        <v>114</v>
      </c>
      <c r="F32" s="48" t="s">
        <v>115</v>
      </c>
      <c r="G32" s="49" t="s">
        <v>116</v>
      </c>
      <c r="H32" s="59" t="s">
        <v>113</v>
      </c>
      <c r="I32" s="59" t="s">
        <v>117</v>
      </c>
      <c r="J32" s="52"/>
      <c r="K32" s="52"/>
      <c r="L32" s="53"/>
      <c r="M32" s="52"/>
      <c r="N32" s="53"/>
      <c r="O32" s="60">
        <v>0.82</v>
      </c>
      <c r="P32" s="54">
        <v>148848000</v>
      </c>
      <c r="Q32" s="60">
        <v>0.86</v>
      </c>
      <c r="R32" s="53">
        <v>163732800</v>
      </c>
      <c r="S32" s="60">
        <v>0.9</v>
      </c>
      <c r="T32" s="53">
        <v>180106080</v>
      </c>
      <c r="U32" s="60">
        <v>0.9</v>
      </c>
      <c r="V32" s="61">
        <f t="shared" si="1"/>
        <v>492686880</v>
      </c>
      <c r="W32" s="55"/>
      <c r="X32" s="55"/>
    </row>
    <row r="33" spans="1:24" s="56" customFormat="1" ht="52.5" customHeight="1" x14ac:dyDescent="0.25">
      <c r="A33" s="215"/>
      <c r="B33" s="215"/>
      <c r="C33" s="217"/>
      <c r="D33" s="57" t="s">
        <v>118</v>
      </c>
      <c r="E33" s="57" t="s">
        <v>119</v>
      </c>
      <c r="F33" s="48" t="s">
        <v>119</v>
      </c>
      <c r="G33" s="58"/>
      <c r="H33" s="59" t="s">
        <v>118</v>
      </c>
      <c r="I33" s="59" t="s">
        <v>119</v>
      </c>
      <c r="J33" s="52"/>
      <c r="K33" s="52"/>
      <c r="L33" s="53"/>
      <c r="M33" s="52"/>
      <c r="N33" s="53"/>
      <c r="O33" s="60">
        <v>0.82</v>
      </c>
      <c r="P33" s="54">
        <v>107989800</v>
      </c>
      <c r="Q33" s="60">
        <v>0.86</v>
      </c>
      <c r="R33" s="53">
        <v>118788780</v>
      </c>
      <c r="S33" s="60">
        <v>0.9</v>
      </c>
      <c r="T33" s="53">
        <v>130667658</v>
      </c>
      <c r="U33" s="60">
        <v>0.9</v>
      </c>
      <c r="V33" s="61">
        <f t="shared" si="1"/>
        <v>357446238</v>
      </c>
      <c r="W33" s="55"/>
      <c r="X33" s="55"/>
    </row>
    <row r="34" spans="1:24" s="56" customFormat="1" ht="63" x14ac:dyDescent="0.25">
      <c r="A34" s="215"/>
      <c r="B34" s="215"/>
      <c r="C34" s="217"/>
      <c r="D34" s="67" t="s">
        <v>120</v>
      </c>
      <c r="E34" s="67"/>
      <c r="F34" s="68"/>
      <c r="G34" s="58"/>
      <c r="H34" s="59" t="s">
        <v>121</v>
      </c>
      <c r="I34" s="59" t="s">
        <v>122</v>
      </c>
      <c r="J34" s="52"/>
      <c r="K34" s="52"/>
      <c r="L34" s="53"/>
      <c r="M34" s="52"/>
      <c r="N34" s="53"/>
      <c r="O34" s="60"/>
      <c r="P34" s="54"/>
      <c r="Q34" s="60"/>
      <c r="R34" s="53"/>
      <c r="S34" s="60"/>
      <c r="T34" s="53"/>
      <c r="U34" s="60"/>
      <c r="V34" s="61"/>
      <c r="W34" s="55"/>
      <c r="X34" s="55"/>
    </row>
    <row r="35" spans="1:24" s="56" customFormat="1" ht="36" customHeight="1" x14ac:dyDescent="0.25">
      <c r="A35" s="215"/>
      <c r="B35" s="215"/>
      <c r="C35" s="217"/>
      <c r="D35" s="57" t="s">
        <v>123</v>
      </c>
      <c r="E35" s="57" t="s">
        <v>124</v>
      </c>
      <c r="F35" s="48" t="s">
        <v>125</v>
      </c>
      <c r="G35" s="69" t="s">
        <v>126</v>
      </c>
      <c r="H35" s="218" t="s">
        <v>127</v>
      </c>
      <c r="I35" s="218" t="s">
        <v>128</v>
      </c>
      <c r="J35" s="52"/>
      <c r="K35" s="52"/>
      <c r="L35" s="53"/>
      <c r="M35" s="52"/>
      <c r="N35" s="53"/>
      <c r="O35" s="60">
        <v>0.82</v>
      </c>
      <c r="P35" s="53">
        <v>30240000</v>
      </c>
      <c r="Q35" s="60">
        <v>0.86</v>
      </c>
      <c r="R35" s="53">
        <v>33234000</v>
      </c>
      <c r="S35" s="60">
        <v>0.9</v>
      </c>
      <c r="T35" s="53">
        <v>36590400</v>
      </c>
      <c r="U35" s="60">
        <v>0.9</v>
      </c>
      <c r="V35" s="61" t="e">
        <f>#REF!+#REF!+P35+R35+T35</f>
        <v>#REF!</v>
      </c>
      <c r="W35" s="55"/>
      <c r="X35" s="55"/>
    </row>
    <row r="36" spans="1:24" s="56" customFormat="1" ht="121.5" customHeight="1" x14ac:dyDescent="0.25">
      <c r="A36" s="215"/>
      <c r="B36" s="215"/>
      <c r="C36" s="217"/>
      <c r="D36" s="57" t="s">
        <v>129</v>
      </c>
      <c r="E36" s="57" t="s">
        <v>85</v>
      </c>
      <c r="F36" s="48" t="s">
        <v>130</v>
      </c>
      <c r="G36" s="70" t="s">
        <v>131</v>
      </c>
      <c r="H36" s="218"/>
      <c r="I36" s="218"/>
      <c r="J36" s="52"/>
      <c r="K36" s="52"/>
      <c r="L36" s="53"/>
      <c r="M36" s="52"/>
      <c r="N36" s="53"/>
      <c r="O36" s="60">
        <v>0.82</v>
      </c>
      <c r="P36" s="54">
        <v>18000000</v>
      </c>
      <c r="Q36" s="60">
        <v>0.86</v>
      </c>
      <c r="R36" s="53">
        <v>19800000</v>
      </c>
      <c r="S36" s="60">
        <v>0.9</v>
      </c>
      <c r="T36" s="53">
        <v>21780000</v>
      </c>
      <c r="U36" s="60">
        <v>0.9</v>
      </c>
      <c r="V36" s="61">
        <f t="shared" si="1"/>
        <v>59580000</v>
      </c>
      <c r="W36" s="55"/>
      <c r="X36" s="55"/>
    </row>
    <row r="37" spans="1:24" s="56" customFormat="1" ht="15.75" x14ac:dyDescent="0.25">
      <c r="A37" s="215"/>
      <c r="B37" s="215"/>
      <c r="C37" s="217"/>
      <c r="D37" s="57"/>
      <c r="E37" s="57"/>
      <c r="F37" s="48"/>
      <c r="G37" s="58"/>
      <c r="H37" s="59"/>
      <c r="I37" s="59"/>
      <c r="J37" s="52"/>
      <c r="K37" s="52"/>
      <c r="L37" s="53"/>
      <c r="M37" s="52"/>
      <c r="N37" s="53"/>
      <c r="O37" s="60"/>
      <c r="P37" s="54"/>
      <c r="Q37" s="60"/>
      <c r="R37" s="53"/>
      <c r="S37" s="60"/>
      <c r="T37" s="53"/>
      <c r="U37" s="60"/>
      <c r="V37" s="61"/>
      <c r="W37" s="55"/>
      <c r="X37" s="55"/>
    </row>
    <row r="38" spans="1:24" s="56" customFormat="1" ht="47.25" x14ac:dyDescent="0.25">
      <c r="A38" s="215"/>
      <c r="B38" s="215"/>
      <c r="C38" s="217"/>
      <c r="D38" s="57" t="s">
        <v>132</v>
      </c>
      <c r="E38" s="57" t="s">
        <v>133</v>
      </c>
      <c r="F38" s="48" t="s">
        <v>134</v>
      </c>
      <c r="G38" s="58" t="s">
        <v>135</v>
      </c>
      <c r="H38" s="218" t="s">
        <v>132</v>
      </c>
      <c r="I38" s="59" t="s">
        <v>136</v>
      </c>
      <c r="J38" s="52"/>
      <c r="K38" s="52"/>
      <c r="L38" s="53"/>
      <c r="M38" s="52"/>
      <c r="N38" s="53"/>
      <c r="O38" s="60">
        <v>0.82</v>
      </c>
      <c r="P38" s="54">
        <v>17622600</v>
      </c>
      <c r="Q38" s="60">
        <v>0.86</v>
      </c>
      <c r="R38" s="53">
        <v>19384860</v>
      </c>
      <c r="S38" s="60">
        <v>0.9</v>
      </c>
      <c r="T38" s="53">
        <v>21323346</v>
      </c>
      <c r="U38" s="60">
        <v>0.9</v>
      </c>
      <c r="V38" s="61">
        <f t="shared" si="1"/>
        <v>58330806</v>
      </c>
      <c r="W38" s="55"/>
      <c r="X38" s="55"/>
    </row>
    <row r="39" spans="1:24" s="56" customFormat="1" ht="47.25" x14ac:dyDescent="0.25">
      <c r="A39" s="215"/>
      <c r="B39" s="215"/>
      <c r="C39" s="217"/>
      <c r="D39" s="57"/>
      <c r="E39" s="57"/>
      <c r="F39" s="48"/>
      <c r="G39" s="58"/>
      <c r="H39" s="218"/>
      <c r="I39" s="59" t="s">
        <v>137</v>
      </c>
      <c r="J39" s="52"/>
      <c r="K39" s="52"/>
      <c r="L39" s="53"/>
      <c r="M39" s="52"/>
      <c r="N39" s="53"/>
      <c r="O39" s="60"/>
      <c r="P39" s="54"/>
      <c r="Q39" s="60"/>
      <c r="R39" s="53"/>
      <c r="S39" s="60"/>
      <c r="T39" s="53"/>
      <c r="U39" s="60"/>
      <c r="V39" s="61"/>
      <c r="W39" s="55"/>
      <c r="X39" s="55"/>
    </row>
    <row r="40" spans="1:24" s="56" customFormat="1" ht="63" x14ac:dyDescent="0.25">
      <c r="A40" s="215"/>
      <c r="B40" s="215"/>
      <c r="C40" s="217"/>
      <c r="D40" s="57" t="s">
        <v>138</v>
      </c>
      <c r="E40" s="57" t="s">
        <v>139</v>
      </c>
      <c r="F40" s="48" t="s">
        <v>140</v>
      </c>
      <c r="G40" s="58"/>
      <c r="H40" s="59" t="s">
        <v>138</v>
      </c>
      <c r="I40" s="59" t="s">
        <v>141</v>
      </c>
      <c r="J40" s="52"/>
      <c r="K40" s="52"/>
      <c r="L40" s="53"/>
      <c r="M40" s="52"/>
      <c r="N40" s="53"/>
      <c r="O40" s="60">
        <v>0.82</v>
      </c>
      <c r="P40" s="54">
        <v>2506000</v>
      </c>
      <c r="Q40" s="60">
        <v>0.86</v>
      </c>
      <c r="R40" s="53">
        <v>2756600</v>
      </c>
      <c r="S40" s="60">
        <v>0.9</v>
      </c>
      <c r="T40" s="53">
        <v>3032260</v>
      </c>
      <c r="U40" s="60">
        <v>0.9</v>
      </c>
      <c r="V40" s="61">
        <f t="shared" si="1"/>
        <v>8294860</v>
      </c>
      <c r="W40" s="55"/>
      <c r="X40" s="55"/>
    </row>
    <row r="41" spans="1:24" s="56" customFormat="1" ht="63" x14ac:dyDescent="0.25">
      <c r="A41" s="215"/>
      <c r="B41" s="215"/>
      <c r="C41" s="217"/>
      <c r="D41" s="57" t="s">
        <v>142</v>
      </c>
      <c r="E41" s="57" t="s">
        <v>143</v>
      </c>
      <c r="F41" s="48" t="s">
        <v>144</v>
      </c>
      <c r="G41" s="70" t="s">
        <v>145</v>
      </c>
      <c r="H41" s="59" t="s">
        <v>142</v>
      </c>
      <c r="I41" s="59" t="s">
        <v>146</v>
      </c>
      <c r="J41" s="52"/>
      <c r="K41" s="52"/>
      <c r="L41" s="53"/>
      <c r="M41" s="52"/>
      <c r="N41" s="53"/>
      <c r="O41" s="60">
        <v>0.82</v>
      </c>
      <c r="P41" s="54">
        <v>500000</v>
      </c>
      <c r="Q41" s="60">
        <v>0.86</v>
      </c>
      <c r="R41" s="53">
        <v>550000</v>
      </c>
      <c r="S41" s="60">
        <v>0.9</v>
      </c>
      <c r="T41" s="53">
        <v>605000</v>
      </c>
      <c r="U41" s="60">
        <v>0.9</v>
      </c>
      <c r="V41" s="61">
        <f t="shared" si="1"/>
        <v>1655000</v>
      </c>
      <c r="W41" s="55"/>
      <c r="X41" s="55"/>
    </row>
    <row r="42" spans="1:24" s="56" customFormat="1" ht="63" x14ac:dyDescent="0.25">
      <c r="A42" s="215"/>
      <c r="B42" s="215"/>
      <c r="C42" s="217"/>
      <c r="D42" s="46" t="s">
        <v>147</v>
      </c>
      <c r="E42" s="57" t="s">
        <v>148</v>
      </c>
      <c r="F42" s="48" t="s">
        <v>149</v>
      </c>
      <c r="G42" s="58"/>
      <c r="H42" s="59" t="s">
        <v>150</v>
      </c>
      <c r="I42" s="59" t="s">
        <v>151</v>
      </c>
      <c r="J42" s="52"/>
      <c r="K42" s="52"/>
      <c r="L42" s="53"/>
      <c r="M42" s="52"/>
      <c r="N42" s="53"/>
      <c r="O42" s="52"/>
      <c r="P42" s="53"/>
      <c r="Q42" s="52"/>
      <c r="R42" s="53"/>
      <c r="S42" s="52"/>
      <c r="T42" s="53"/>
      <c r="U42" s="52"/>
      <c r="V42" s="61">
        <f t="shared" si="1"/>
        <v>0</v>
      </c>
      <c r="W42" s="55"/>
      <c r="X42" s="55"/>
    </row>
    <row r="43" spans="1:24" s="76" customFormat="1" ht="36" x14ac:dyDescent="0.25">
      <c r="A43" s="215"/>
      <c r="B43" s="215"/>
      <c r="C43" s="217"/>
      <c r="D43" s="71" t="s">
        <v>152</v>
      </c>
      <c r="E43" s="71"/>
      <c r="F43" s="72" t="s">
        <v>153</v>
      </c>
      <c r="G43" s="72"/>
      <c r="H43" s="72"/>
      <c r="I43" s="72"/>
      <c r="J43" s="73"/>
      <c r="K43" s="73"/>
      <c r="L43" s="74"/>
      <c r="M43" s="73"/>
      <c r="N43" s="74"/>
      <c r="O43" s="73"/>
      <c r="P43" s="74"/>
      <c r="Q43" s="73"/>
      <c r="R43" s="74"/>
      <c r="S43" s="73"/>
      <c r="T43" s="74"/>
      <c r="U43" s="73"/>
      <c r="V43" s="75">
        <f t="shared" si="1"/>
        <v>0</v>
      </c>
      <c r="W43" s="72"/>
      <c r="X43" s="72"/>
    </row>
    <row r="44" spans="1:24" s="56" customFormat="1" ht="47.25" customHeight="1" x14ac:dyDescent="0.25">
      <c r="A44" s="215"/>
      <c r="B44" s="215"/>
      <c r="C44" s="217"/>
      <c r="D44" s="57" t="s">
        <v>154</v>
      </c>
      <c r="E44" s="57" t="s">
        <v>155</v>
      </c>
      <c r="F44" s="48" t="s">
        <v>156</v>
      </c>
      <c r="G44" s="77" t="s">
        <v>157</v>
      </c>
      <c r="H44" s="218" t="s">
        <v>158</v>
      </c>
      <c r="I44" s="218" t="s">
        <v>159</v>
      </c>
      <c r="J44" s="52"/>
      <c r="K44" s="52"/>
      <c r="L44" s="53"/>
      <c r="M44" s="52"/>
      <c r="N44" s="53"/>
      <c r="O44" s="60">
        <v>0.82</v>
      </c>
      <c r="P44" s="54">
        <v>4096600</v>
      </c>
      <c r="Q44" s="60">
        <v>0.86</v>
      </c>
      <c r="R44" s="53">
        <v>4506260</v>
      </c>
      <c r="S44" s="60">
        <v>0.86</v>
      </c>
      <c r="T44" s="53">
        <v>4956886</v>
      </c>
      <c r="U44" s="60">
        <v>0.9</v>
      </c>
      <c r="V44" s="61">
        <f t="shared" si="1"/>
        <v>13559746</v>
      </c>
      <c r="W44" s="55"/>
      <c r="X44" s="55"/>
    </row>
    <row r="45" spans="1:24" s="56" customFormat="1" ht="24" x14ac:dyDescent="0.25">
      <c r="A45" s="215"/>
      <c r="B45" s="215"/>
      <c r="C45" s="217"/>
      <c r="D45" s="57" t="s">
        <v>160</v>
      </c>
      <c r="E45" s="57" t="s">
        <v>161</v>
      </c>
      <c r="F45" s="48" t="s">
        <v>161</v>
      </c>
      <c r="G45" s="58"/>
      <c r="H45" s="218"/>
      <c r="I45" s="218"/>
      <c r="J45" s="52"/>
      <c r="K45" s="52"/>
      <c r="L45" s="53"/>
      <c r="M45" s="52"/>
      <c r="N45" s="53"/>
      <c r="O45" s="60">
        <v>0.82</v>
      </c>
      <c r="P45" s="54">
        <v>23674500</v>
      </c>
      <c r="Q45" s="60">
        <v>0.86</v>
      </c>
      <c r="R45" s="53">
        <v>26041950</v>
      </c>
      <c r="S45" s="60">
        <v>0.86</v>
      </c>
      <c r="T45" s="53">
        <v>28646145</v>
      </c>
      <c r="U45" s="60">
        <v>0.9</v>
      </c>
      <c r="V45" s="61">
        <f t="shared" si="1"/>
        <v>78362595</v>
      </c>
      <c r="W45" s="55"/>
      <c r="X45" s="55"/>
    </row>
    <row r="46" spans="1:24" s="56" customFormat="1" ht="15.75" x14ac:dyDescent="0.25">
      <c r="A46" s="215"/>
      <c r="B46" s="215"/>
      <c r="C46" s="217"/>
      <c r="D46" s="57"/>
      <c r="E46" s="57"/>
      <c r="F46" s="48"/>
      <c r="G46" s="58"/>
      <c r="H46" s="59"/>
      <c r="I46" s="59"/>
      <c r="J46" s="52"/>
      <c r="K46" s="52"/>
      <c r="L46" s="53"/>
      <c r="M46" s="52"/>
      <c r="N46" s="53"/>
      <c r="O46" s="60"/>
      <c r="P46" s="54"/>
      <c r="Q46" s="60"/>
      <c r="R46" s="53"/>
      <c r="S46" s="60"/>
      <c r="T46" s="53"/>
      <c r="U46" s="60"/>
      <c r="V46" s="61"/>
      <c r="W46" s="55"/>
      <c r="X46" s="55"/>
    </row>
    <row r="47" spans="1:24" s="56" customFormat="1" ht="31.5" x14ac:dyDescent="0.25">
      <c r="A47" s="215"/>
      <c r="B47" s="215"/>
      <c r="C47" s="217"/>
      <c r="D47" s="57" t="s">
        <v>162</v>
      </c>
      <c r="E47" s="57" t="s">
        <v>163</v>
      </c>
      <c r="F47" s="48" t="s">
        <v>164</v>
      </c>
      <c r="G47" s="77" t="s">
        <v>165</v>
      </c>
      <c r="H47" s="59" t="s">
        <v>166</v>
      </c>
      <c r="I47" s="59" t="s">
        <v>167</v>
      </c>
      <c r="J47" s="52"/>
      <c r="K47" s="52"/>
      <c r="L47" s="53"/>
      <c r="M47" s="52"/>
      <c r="N47" s="53"/>
      <c r="O47" s="60">
        <v>0.82</v>
      </c>
      <c r="P47" s="54">
        <v>3600000</v>
      </c>
      <c r="Q47" s="60">
        <v>0.86</v>
      </c>
      <c r="R47" s="53">
        <v>3960000</v>
      </c>
      <c r="S47" s="60">
        <v>0.86</v>
      </c>
      <c r="T47" s="53">
        <v>4356000</v>
      </c>
      <c r="U47" s="60">
        <v>0.9</v>
      </c>
      <c r="V47" s="61">
        <f t="shared" si="1"/>
        <v>11916000</v>
      </c>
      <c r="W47" s="55"/>
      <c r="X47" s="55"/>
    </row>
    <row r="48" spans="1:24" s="56" customFormat="1" ht="45" x14ac:dyDescent="0.25">
      <c r="A48" s="215"/>
      <c r="B48" s="215"/>
      <c r="C48" s="217"/>
      <c r="D48" s="57" t="s">
        <v>162</v>
      </c>
      <c r="E48" s="57" t="s">
        <v>163</v>
      </c>
      <c r="F48" s="48"/>
      <c r="G48" s="77" t="s">
        <v>168</v>
      </c>
      <c r="H48" s="218" t="s">
        <v>169</v>
      </c>
      <c r="I48" s="218" t="s">
        <v>170</v>
      </c>
      <c r="J48" s="52"/>
      <c r="K48" s="52"/>
      <c r="L48" s="53"/>
      <c r="M48" s="52"/>
      <c r="N48" s="53"/>
      <c r="O48" s="60">
        <v>0.82</v>
      </c>
      <c r="P48" s="54">
        <v>18000000</v>
      </c>
      <c r="Q48" s="60">
        <v>0.86</v>
      </c>
      <c r="R48" s="53">
        <v>19800000</v>
      </c>
      <c r="S48" s="60">
        <v>0.86</v>
      </c>
      <c r="T48" s="53">
        <v>21780000</v>
      </c>
      <c r="U48" s="60">
        <v>0.9</v>
      </c>
      <c r="V48" s="61">
        <f t="shared" si="1"/>
        <v>59580000</v>
      </c>
      <c r="W48" s="55"/>
      <c r="X48" s="55"/>
    </row>
    <row r="49" spans="1:24" s="56" customFormat="1" ht="75" x14ac:dyDescent="0.25">
      <c r="A49" s="215"/>
      <c r="B49" s="215"/>
      <c r="C49" s="217"/>
      <c r="D49" s="57" t="s">
        <v>77</v>
      </c>
      <c r="E49" s="57" t="s">
        <v>78</v>
      </c>
      <c r="F49" s="48" t="s">
        <v>79</v>
      </c>
      <c r="G49" s="77" t="s">
        <v>171</v>
      </c>
      <c r="H49" s="218"/>
      <c r="I49" s="218"/>
      <c r="J49" s="52"/>
      <c r="K49" s="52"/>
      <c r="L49" s="53"/>
      <c r="M49" s="52"/>
      <c r="N49" s="53"/>
      <c r="O49" s="60"/>
      <c r="P49" s="54"/>
      <c r="Q49" s="60"/>
      <c r="R49" s="53"/>
      <c r="S49" s="52"/>
      <c r="T49" s="53"/>
      <c r="U49" s="60"/>
      <c r="V49" s="61"/>
      <c r="W49" s="55"/>
      <c r="X49" s="55"/>
    </row>
    <row r="50" spans="1:24" s="76" customFormat="1" ht="36" customHeight="1" x14ac:dyDescent="0.25">
      <c r="A50" s="215"/>
      <c r="B50" s="215"/>
      <c r="C50" s="217"/>
      <c r="D50" s="71" t="s">
        <v>172</v>
      </c>
      <c r="E50" s="71"/>
      <c r="F50" s="72" t="s">
        <v>173</v>
      </c>
      <c r="G50" s="72"/>
      <c r="H50" s="72"/>
      <c r="I50" s="72"/>
      <c r="J50" s="73"/>
      <c r="K50" s="73"/>
      <c r="L50" s="74"/>
      <c r="M50" s="73"/>
      <c r="N50" s="74"/>
      <c r="O50" s="73"/>
      <c r="P50" s="74"/>
      <c r="Q50" s="73"/>
      <c r="R50" s="74"/>
      <c r="S50" s="73"/>
      <c r="T50" s="74"/>
      <c r="U50" s="73"/>
      <c r="V50" s="75">
        <f t="shared" si="1"/>
        <v>0</v>
      </c>
      <c r="W50" s="72"/>
      <c r="X50" s="72"/>
    </row>
    <row r="51" spans="1:24" s="76" customFormat="1" ht="24" x14ac:dyDescent="0.25">
      <c r="A51" s="215"/>
      <c r="B51" s="215"/>
      <c r="C51" s="217"/>
      <c r="D51" s="71" t="s">
        <v>174</v>
      </c>
      <c r="E51" s="71"/>
      <c r="F51" s="72" t="s">
        <v>175</v>
      </c>
      <c r="G51" s="72"/>
      <c r="H51" s="72"/>
      <c r="I51" s="72"/>
      <c r="J51" s="73"/>
      <c r="K51" s="73"/>
      <c r="L51" s="74"/>
      <c r="M51" s="73"/>
      <c r="N51" s="74"/>
      <c r="O51" s="73"/>
      <c r="P51" s="74"/>
      <c r="Q51" s="73"/>
      <c r="R51" s="74"/>
      <c r="S51" s="73"/>
      <c r="T51" s="74"/>
      <c r="U51" s="73"/>
      <c r="V51" s="75">
        <f t="shared" si="1"/>
        <v>0</v>
      </c>
      <c r="W51" s="72"/>
      <c r="X51" s="72"/>
    </row>
    <row r="52" spans="1:24" s="56" customFormat="1" ht="36" x14ac:dyDescent="0.25">
      <c r="A52" s="215"/>
      <c r="B52" s="215"/>
      <c r="C52" s="217"/>
      <c r="D52" s="46" t="s">
        <v>176</v>
      </c>
      <c r="E52" s="57" t="s">
        <v>177</v>
      </c>
      <c r="F52" s="48" t="s">
        <v>178</v>
      </c>
      <c r="G52" s="58"/>
      <c r="H52" s="58"/>
      <c r="I52" s="58"/>
      <c r="J52" s="52"/>
      <c r="K52" s="52"/>
      <c r="L52" s="53"/>
      <c r="M52" s="52"/>
      <c r="N52" s="53"/>
      <c r="O52" s="52"/>
      <c r="P52" s="53"/>
      <c r="Q52" s="52"/>
      <c r="R52" s="53"/>
      <c r="S52" s="52"/>
      <c r="T52" s="53"/>
      <c r="U52" s="52"/>
      <c r="V52" s="61">
        <f t="shared" si="1"/>
        <v>0</v>
      </c>
      <c r="W52" s="55"/>
      <c r="X52" s="55"/>
    </row>
    <row r="53" spans="1:24" s="56" customFormat="1" ht="36" x14ac:dyDescent="0.25">
      <c r="A53" s="215"/>
      <c r="B53" s="215"/>
      <c r="C53" s="217"/>
      <c r="D53" s="46" t="s">
        <v>179</v>
      </c>
      <c r="E53" s="57" t="s">
        <v>177</v>
      </c>
      <c r="F53" s="48" t="s">
        <v>180</v>
      </c>
      <c r="G53" s="58"/>
      <c r="H53" s="58"/>
      <c r="I53" s="58"/>
      <c r="J53" s="52"/>
      <c r="K53" s="52"/>
      <c r="L53" s="53"/>
      <c r="M53" s="52"/>
      <c r="N53" s="53"/>
      <c r="O53" s="52"/>
      <c r="P53" s="53"/>
      <c r="Q53" s="52"/>
      <c r="R53" s="53"/>
      <c r="S53" s="52"/>
      <c r="T53" s="53"/>
      <c r="U53" s="52"/>
      <c r="V53" s="61">
        <f t="shared" si="1"/>
        <v>0</v>
      </c>
      <c r="W53" s="55"/>
      <c r="X53" s="55"/>
    </row>
    <row r="54" spans="1:24" s="56" customFormat="1" ht="36" x14ac:dyDescent="0.25">
      <c r="A54" s="215"/>
      <c r="B54" s="215"/>
      <c r="C54" s="217"/>
      <c r="D54" s="57" t="s">
        <v>181</v>
      </c>
      <c r="E54" s="57" t="s">
        <v>182</v>
      </c>
      <c r="F54" s="48" t="s">
        <v>183</v>
      </c>
      <c r="G54" s="58"/>
      <c r="H54" s="58"/>
      <c r="I54" s="58"/>
      <c r="J54" s="52"/>
      <c r="K54" s="52"/>
      <c r="L54" s="53"/>
      <c r="M54" s="52"/>
      <c r="N54" s="53"/>
      <c r="O54" s="60"/>
      <c r="P54" s="54"/>
      <c r="Q54" s="60"/>
      <c r="R54" s="53"/>
      <c r="S54" s="60"/>
      <c r="T54" s="53"/>
      <c r="U54" s="60"/>
      <c r="V54" s="61"/>
      <c r="W54" s="55"/>
      <c r="X54" s="55"/>
    </row>
    <row r="55" spans="1:24" s="56" customFormat="1" ht="36" x14ac:dyDescent="0.25">
      <c r="A55" s="215"/>
      <c r="B55" s="215"/>
      <c r="C55" s="217"/>
      <c r="D55" s="46" t="s">
        <v>184</v>
      </c>
      <c r="E55" s="57" t="s">
        <v>177</v>
      </c>
      <c r="F55" s="48" t="s">
        <v>185</v>
      </c>
      <c r="G55" s="58"/>
      <c r="H55" s="58"/>
      <c r="I55" s="58"/>
      <c r="J55" s="52"/>
      <c r="K55" s="52"/>
      <c r="L55" s="53"/>
      <c r="M55" s="52"/>
      <c r="N55" s="53"/>
      <c r="O55" s="60"/>
      <c r="P55" s="54"/>
      <c r="Q55" s="52"/>
      <c r="R55" s="53"/>
      <c r="S55" s="52"/>
      <c r="T55" s="53"/>
      <c r="U55" s="52"/>
      <c r="V55" s="61">
        <f t="shared" si="1"/>
        <v>0</v>
      </c>
      <c r="W55" s="55"/>
      <c r="X55" s="55"/>
    </row>
    <row r="56" spans="1:24" s="56" customFormat="1" ht="36" x14ac:dyDescent="0.25">
      <c r="A56" s="215"/>
      <c r="B56" s="215"/>
      <c r="C56" s="217"/>
      <c r="D56" s="57" t="s">
        <v>186</v>
      </c>
      <c r="E56" s="57" t="s">
        <v>177</v>
      </c>
      <c r="F56" s="48" t="s">
        <v>187</v>
      </c>
      <c r="G56" s="58"/>
      <c r="H56" s="58"/>
      <c r="I56" s="58"/>
      <c r="J56" s="52"/>
      <c r="K56" s="52"/>
      <c r="L56" s="53"/>
      <c r="M56" s="52"/>
      <c r="N56" s="53"/>
      <c r="O56" s="60">
        <v>0.82</v>
      </c>
      <c r="P56" s="54">
        <v>12909100</v>
      </c>
      <c r="Q56" s="60">
        <v>0.86</v>
      </c>
      <c r="R56" s="53">
        <v>14200010</v>
      </c>
      <c r="S56" s="60">
        <v>0.9</v>
      </c>
      <c r="T56" s="53">
        <v>15620011</v>
      </c>
      <c r="U56" s="60">
        <v>0.9</v>
      </c>
      <c r="V56" s="61">
        <f t="shared" si="1"/>
        <v>42729121</v>
      </c>
      <c r="W56" s="55"/>
      <c r="X56" s="55"/>
    </row>
    <row r="57" spans="1:24" s="56" customFormat="1" ht="24" x14ac:dyDescent="0.25">
      <c r="A57" s="215"/>
      <c r="B57" s="215"/>
      <c r="C57" s="217"/>
      <c r="D57" s="57" t="s">
        <v>188</v>
      </c>
      <c r="E57" s="57" t="s">
        <v>189</v>
      </c>
      <c r="F57" s="48" t="s">
        <v>190</v>
      </c>
      <c r="G57" s="58"/>
      <c r="H57" s="58"/>
      <c r="I57" s="58"/>
      <c r="J57" s="52"/>
      <c r="K57" s="52"/>
      <c r="L57" s="53"/>
      <c r="M57" s="52"/>
      <c r="N57" s="53"/>
      <c r="O57" s="60"/>
      <c r="P57" s="54"/>
      <c r="Q57" s="60"/>
      <c r="R57" s="53"/>
      <c r="S57" s="60"/>
      <c r="T57" s="53"/>
      <c r="U57" s="60"/>
      <c r="V57" s="61"/>
      <c r="W57" s="55"/>
      <c r="X57" s="55"/>
    </row>
    <row r="58" spans="1:24" s="56" customFormat="1" ht="36" x14ac:dyDescent="0.25">
      <c r="A58" s="215"/>
      <c r="B58" s="215"/>
      <c r="C58" s="217"/>
      <c r="D58" s="57" t="s">
        <v>191</v>
      </c>
      <c r="E58" s="57" t="s">
        <v>177</v>
      </c>
      <c r="F58" s="48" t="s">
        <v>192</v>
      </c>
      <c r="G58" s="58"/>
      <c r="H58" s="58"/>
      <c r="I58" s="58"/>
      <c r="J58" s="52"/>
      <c r="K58" s="52"/>
      <c r="L58" s="53"/>
      <c r="M58" s="52"/>
      <c r="N58" s="53"/>
      <c r="O58" s="60">
        <v>0.82</v>
      </c>
      <c r="P58" s="54">
        <v>64640000</v>
      </c>
      <c r="Q58" s="60">
        <v>0.86</v>
      </c>
      <c r="R58" s="53">
        <v>71104000</v>
      </c>
      <c r="S58" s="60">
        <v>0.9</v>
      </c>
      <c r="T58" s="53">
        <v>78214400</v>
      </c>
      <c r="U58" s="60">
        <v>0.9</v>
      </c>
      <c r="V58" s="61">
        <f t="shared" si="1"/>
        <v>213958400</v>
      </c>
      <c r="W58" s="55"/>
      <c r="X58" s="55"/>
    </row>
    <row r="59" spans="1:24" s="56" customFormat="1" ht="36" x14ac:dyDescent="0.25">
      <c r="A59" s="215"/>
      <c r="B59" s="215"/>
      <c r="C59" s="217"/>
      <c r="D59" s="57" t="s">
        <v>193</v>
      </c>
      <c r="E59" s="57" t="s">
        <v>177</v>
      </c>
      <c r="F59" s="48" t="s">
        <v>194</v>
      </c>
      <c r="G59" s="58"/>
      <c r="H59" s="58"/>
      <c r="I59" s="58"/>
      <c r="J59" s="52"/>
      <c r="K59" s="52"/>
      <c r="L59" s="53"/>
      <c r="M59" s="52"/>
      <c r="N59" s="53"/>
      <c r="O59" s="52"/>
      <c r="P59" s="53"/>
      <c r="Q59" s="52"/>
      <c r="R59" s="53"/>
      <c r="S59" s="52"/>
      <c r="T59" s="53"/>
      <c r="U59" s="52"/>
      <c r="V59" s="61">
        <f t="shared" si="1"/>
        <v>0</v>
      </c>
      <c r="W59" s="55"/>
      <c r="X59" s="55"/>
    </row>
    <row r="60" spans="1:24" s="76" customFormat="1" ht="42.75" customHeight="1" x14ac:dyDescent="0.25">
      <c r="A60" s="215"/>
      <c r="B60" s="215"/>
      <c r="C60" s="217"/>
      <c r="D60" s="71" t="s">
        <v>195</v>
      </c>
      <c r="E60" s="71" t="s">
        <v>177</v>
      </c>
      <c r="F60" s="72" t="s">
        <v>196</v>
      </c>
      <c r="G60" s="72"/>
      <c r="H60" s="72"/>
      <c r="I60" s="72"/>
      <c r="J60" s="73"/>
      <c r="K60" s="73"/>
      <c r="L60" s="74"/>
      <c r="M60" s="73"/>
      <c r="N60" s="74"/>
      <c r="O60" s="73"/>
      <c r="P60" s="74"/>
      <c r="Q60" s="73"/>
      <c r="R60" s="74"/>
      <c r="S60" s="73"/>
      <c r="T60" s="74"/>
      <c r="U60" s="73"/>
      <c r="V60" s="75">
        <f t="shared" si="1"/>
        <v>0</v>
      </c>
      <c r="W60" s="72"/>
      <c r="X60" s="72"/>
    </row>
    <row r="61" spans="1:24" s="56" customFormat="1" ht="60" customHeight="1" x14ac:dyDescent="0.25">
      <c r="A61" s="215"/>
      <c r="B61" s="215"/>
      <c r="C61" s="217"/>
      <c r="D61" s="46" t="s">
        <v>197</v>
      </c>
      <c r="E61" s="57" t="s">
        <v>177</v>
      </c>
      <c r="F61" s="48" t="s">
        <v>198</v>
      </c>
      <c r="G61" s="58"/>
      <c r="H61" s="58"/>
      <c r="I61" s="58"/>
      <c r="J61" s="52"/>
      <c r="K61" s="52"/>
      <c r="L61" s="53"/>
      <c r="M61" s="52"/>
      <c r="N61" s="53"/>
      <c r="O61" s="52"/>
      <c r="P61" s="53"/>
      <c r="Q61" s="52"/>
      <c r="R61" s="53"/>
      <c r="S61" s="52"/>
      <c r="T61" s="53"/>
      <c r="U61" s="52"/>
      <c r="V61" s="61">
        <f t="shared" si="1"/>
        <v>0</v>
      </c>
      <c r="W61" s="55"/>
      <c r="X61" s="55"/>
    </row>
    <row r="62" spans="1:24" s="56" customFormat="1" ht="45" x14ac:dyDescent="0.25">
      <c r="A62" s="215"/>
      <c r="B62" s="215"/>
      <c r="C62" s="78"/>
      <c r="D62" s="79" t="s">
        <v>199</v>
      </c>
      <c r="E62" s="57" t="s">
        <v>200</v>
      </c>
      <c r="F62" s="48"/>
      <c r="G62" s="58"/>
      <c r="H62" s="58"/>
      <c r="I62" s="58"/>
      <c r="J62" s="52"/>
      <c r="K62" s="52"/>
      <c r="L62" s="53"/>
      <c r="M62" s="52"/>
      <c r="N62" s="53"/>
      <c r="O62" s="52"/>
      <c r="P62" s="53"/>
      <c r="Q62" s="52"/>
      <c r="R62" s="53"/>
      <c r="S62" s="52"/>
      <c r="T62" s="53"/>
      <c r="U62" s="52"/>
      <c r="V62" s="61"/>
      <c r="W62" s="55"/>
      <c r="X62" s="55"/>
    </row>
    <row r="63" spans="1:24" s="56" customFormat="1" ht="45" customHeight="1" x14ac:dyDescent="0.25">
      <c r="A63" s="215"/>
      <c r="B63" s="215"/>
      <c r="C63" s="78"/>
      <c r="D63" s="80" t="s">
        <v>201</v>
      </c>
      <c r="E63" s="57" t="s">
        <v>200</v>
      </c>
      <c r="F63" s="48"/>
      <c r="G63" s="58"/>
      <c r="H63" s="58"/>
      <c r="I63" s="58"/>
      <c r="J63" s="52"/>
      <c r="K63" s="52"/>
      <c r="L63" s="53"/>
      <c r="M63" s="52"/>
      <c r="N63" s="53"/>
      <c r="O63" s="60">
        <v>0.82</v>
      </c>
      <c r="P63" s="54">
        <v>10800000</v>
      </c>
      <c r="Q63" s="60">
        <v>0.86</v>
      </c>
      <c r="R63" s="53">
        <v>11880000</v>
      </c>
      <c r="S63" s="60">
        <v>0.9</v>
      </c>
      <c r="T63" s="53">
        <v>13068000</v>
      </c>
      <c r="U63" s="60">
        <v>0.9</v>
      </c>
      <c r="V63" s="61"/>
      <c r="W63" s="55"/>
      <c r="X63" s="55"/>
    </row>
    <row r="64" spans="1:24" s="56" customFormat="1" ht="45" x14ac:dyDescent="0.25">
      <c r="A64" s="215"/>
      <c r="B64" s="215"/>
      <c r="C64" s="78"/>
      <c r="D64" s="79" t="s">
        <v>202</v>
      </c>
      <c r="E64" s="57" t="s">
        <v>200</v>
      </c>
      <c r="F64" s="48"/>
      <c r="G64" s="58"/>
      <c r="H64" s="58"/>
      <c r="I64" s="58"/>
      <c r="J64" s="52"/>
      <c r="K64" s="52"/>
      <c r="L64" s="53"/>
      <c r="M64" s="52"/>
      <c r="N64" s="53"/>
      <c r="O64" s="60"/>
      <c r="P64" s="54"/>
      <c r="Q64" s="52"/>
      <c r="R64" s="53"/>
      <c r="S64" s="52"/>
      <c r="T64" s="53"/>
      <c r="U64" s="52"/>
      <c r="V64" s="61"/>
      <c r="W64" s="55"/>
      <c r="X64" s="55"/>
    </row>
    <row r="65" spans="1:24" s="56" customFormat="1" ht="60" customHeight="1" x14ac:dyDescent="0.25">
      <c r="A65" s="215"/>
      <c r="B65" s="215"/>
      <c r="C65" s="78"/>
      <c r="D65" s="80" t="s">
        <v>203</v>
      </c>
      <c r="E65" s="57" t="s">
        <v>200</v>
      </c>
      <c r="F65" s="48"/>
      <c r="G65" s="58"/>
      <c r="H65" s="219" t="s">
        <v>204</v>
      </c>
      <c r="I65" s="219" t="s">
        <v>205</v>
      </c>
      <c r="J65" s="52"/>
      <c r="K65" s="52"/>
      <c r="L65" s="53"/>
      <c r="M65" s="52"/>
      <c r="N65" s="53"/>
      <c r="O65" s="60">
        <v>0.82</v>
      </c>
      <c r="P65" s="54">
        <v>26375400</v>
      </c>
      <c r="Q65" s="60">
        <v>0.86</v>
      </c>
      <c r="R65" s="53">
        <v>29012940</v>
      </c>
      <c r="S65" s="60">
        <v>0.9</v>
      </c>
      <c r="T65" s="53">
        <v>31914234</v>
      </c>
      <c r="U65" s="60">
        <v>0.9</v>
      </c>
      <c r="V65" s="61"/>
      <c r="W65" s="55"/>
      <c r="X65" s="55"/>
    </row>
    <row r="66" spans="1:24" s="56" customFormat="1" ht="38.25" customHeight="1" x14ac:dyDescent="0.25">
      <c r="A66" s="215"/>
      <c r="B66" s="215"/>
      <c r="C66" s="78"/>
      <c r="D66" s="46" t="s">
        <v>206</v>
      </c>
      <c r="E66" s="57" t="s">
        <v>177</v>
      </c>
      <c r="F66" s="48" t="s">
        <v>207</v>
      </c>
      <c r="G66" s="58"/>
      <c r="H66" s="219"/>
      <c r="I66" s="219"/>
      <c r="J66" s="52"/>
      <c r="K66" s="52"/>
      <c r="L66" s="53"/>
      <c r="M66" s="52"/>
      <c r="N66" s="53"/>
      <c r="O66" s="60"/>
      <c r="P66" s="54"/>
      <c r="Q66" s="60"/>
      <c r="R66" s="53"/>
      <c r="S66" s="60"/>
      <c r="T66" s="53"/>
      <c r="U66" s="60"/>
      <c r="V66" s="61"/>
      <c r="W66" s="55"/>
      <c r="X66" s="55"/>
    </row>
    <row r="67" spans="1:24" s="56" customFormat="1" ht="56.25" customHeight="1" x14ac:dyDescent="0.25">
      <c r="A67" s="215"/>
      <c r="B67" s="215"/>
      <c r="C67" s="78"/>
      <c r="D67" s="57" t="s">
        <v>208</v>
      </c>
      <c r="E67" s="57" t="s">
        <v>209</v>
      </c>
      <c r="F67" s="48" t="s">
        <v>210</v>
      </c>
      <c r="G67" s="58"/>
      <c r="H67" s="219"/>
      <c r="I67" s="219"/>
      <c r="J67" s="52"/>
      <c r="K67" s="52"/>
      <c r="L67" s="53"/>
      <c r="M67" s="52"/>
      <c r="N67" s="53"/>
      <c r="O67" s="60"/>
      <c r="P67" s="54"/>
      <c r="Q67" s="60"/>
      <c r="R67" s="53"/>
      <c r="S67" s="60"/>
      <c r="T67" s="53"/>
      <c r="U67" s="60"/>
      <c r="V67" s="61"/>
      <c r="W67" s="55"/>
      <c r="X67" s="55"/>
    </row>
    <row r="68" spans="1:24" s="56" customFormat="1" ht="60" x14ac:dyDescent="0.25">
      <c r="A68" s="215"/>
      <c r="B68" s="215"/>
      <c r="C68" s="78"/>
      <c r="D68" s="80" t="s">
        <v>211</v>
      </c>
      <c r="E68" s="57" t="s">
        <v>200</v>
      </c>
      <c r="F68" s="48"/>
      <c r="G68" s="58"/>
      <c r="H68" s="219"/>
      <c r="I68" s="219"/>
      <c r="J68" s="52"/>
      <c r="K68" s="52"/>
      <c r="L68" s="53"/>
      <c r="M68" s="52"/>
      <c r="N68" s="53"/>
      <c r="O68" s="60">
        <v>0.82</v>
      </c>
      <c r="P68" s="54">
        <v>8143000</v>
      </c>
      <c r="Q68" s="60">
        <v>0.86</v>
      </c>
      <c r="R68" s="53">
        <v>8957300</v>
      </c>
      <c r="S68" s="60">
        <v>0.9</v>
      </c>
      <c r="T68" s="53">
        <v>9853030</v>
      </c>
      <c r="U68" s="60">
        <v>0.9</v>
      </c>
      <c r="V68" s="61"/>
      <c r="W68" s="55"/>
      <c r="X68" s="55"/>
    </row>
    <row r="69" spans="1:24" s="56" customFormat="1" ht="54.75" customHeight="1" x14ac:dyDescent="0.25">
      <c r="A69" s="215"/>
      <c r="B69" s="215"/>
      <c r="C69" s="78"/>
      <c r="D69" s="80" t="s">
        <v>212</v>
      </c>
      <c r="E69" s="57" t="s">
        <v>213</v>
      </c>
      <c r="F69" s="48"/>
      <c r="G69" s="58"/>
      <c r="H69" s="219"/>
      <c r="I69" s="219"/>
      <c r="J69" s="52"/>
      <c r="K69" s="52"/>
      <c r="L69" s="53"/>
      <c r="M69" s="52"/>
      <c r="N69" s="53"/>
      <c r="O69" s="60"/>
      <c r="P69" s="54"/>
      <c r="Q69" s="60"/>
      <c r="R69" s="53"/>
      <c r="S69" s="60"/>
      <c r="T69" s="53"/>
      <c r="U69" s="60"/>
      <c r="V69" s="61"/>
      <c r="W69" s="55"/>
      <c r="X69" s="55"/>
    </row>
    <row r="70" spans="1:24" s="56" customFormat="1" ht="60" x14ac:dyDescent="0.25">
      <c r="A70" s="215"/>
      <c r="B70" s="215"/>
      <c r="C70" s="78"/>
      <c r="D70" s="79" t="s">
        <v>214</v>
      </c>
      <c r="E70" s="57" t="s">
        <v>200</v>
      </c>
      <c r="F70" s="48"/>
      <c r="G70" s="58"/>
      <c r="H70" s="81"/>
      <c r="I70" s="81"/>
      <c r="J70" s="52"/>
      <c r="K70" s="52"/>
      <c r="L70" s="53"/>
      <c r="M70" s="52"/>
      <c r="N70" s="53"/>
      <c r="O70" s="60"/>
      <c r="P70" s="54"/>
      <c r="Q70" s="52"/>
      <c r="R70" s="53"/>
      <c r="S70" s="52"/>
      <c r="T70" s="53"/>
      <c r="U70" s="52"/>
      <c r="V70" s="61"/>
      <c r="W70" s="55"/>
      <c r="X70" s="55"/>
    </row>
    <row r="71" spans="1:24" s="56" customFormat="1" ht="60" x14ac:dyDescent="0.25">
      <c r="A71" s="215"/>
      <c r="B71" s="215"/>
      <c r="C71" s="78"/>
      <c r="D71" s="80" t="s">
        <v>215</v>
      </c>
      <c r="E71" s="57" t="s">
        <v>200</v>
      </c>
      <c r="F71" s="48"/>
      <c r="G71" s="58"/>
      <c r="H71" s="58"/>
      <c r="I71" s="58"/>
      <c r="J71" s="52"/>
      <c r="K71" s="52"/>
      <c r="L71" s="53"/>
      <c r="M71" s="52"/>
      <c r="N71" s="53"/>
      <c r="O71" s="60">
        <v>0.82</v>
      </c>
      <c r="P71" s="54">
        <v>6000000</v>
      </c>
      <c r="Q71" s="60">
        <v>0.86</v>
      </c>
      <c r="R71" s="53">
        <v>6600000</v>
      </c>
      <c r="S71" s="60">
        <v>0.9</v>
      </c>
      <c r="T71" s="53">
        <v>7260000</v>
      </c>
      <c r="U71" s="60">
        <v>0.9</v>
      </c>
      <c r="V71" s="61"/>
      <c r="W71" s="55"/>
      <c r="X71" s="55"/>
    </row>
    <row r="72" spans="1:24" s="56" customFormat="1" ht="75" x14ac:dyDescent="0.25">
      <c r="A72" s="215"/>
      <c r="B72" s="215"/>
      <c r="C72" s="78"/>
      <c r="D72" s="79" t="s">
        <v>216</v>
      </c>
      <c r="E72" s="57" t="s">
        <v>200</v>
      </c>
      <c r="F72" s="48"/>
      <c r="G72" s="58"/>
      <c r="H72" s="58"/>
      <c r="I72" s="58"/>
      <c r="J72" s="52"/>
      <c r="K72" s="52"/>
      <c r="L72" s="53"/>
      <c r="M72" s="52"/>
      <c r="N72" s="53"/>
      <c r="O72" s="60"/>
      <c r="P72" s="54"/>
      <c r="Q72" s="52"/>
      <c r="R72" s="53"/>
      <c r="S72" s="52"/>
      <c r="T72" s="53"/>
      <c r="U72" s="52"/>
      <c r="V72" s="61"/>
      <c r="W72" s="55"/>
      <c r="X72" s="55"/>
    </row>
    <row r="73" spans="1:24" s="56" customFormat="1" ht="60" x14ac:dyDescent="0.25">
      <c r="A73" s="215"/>
      <c r="B73" s="215"/>
      <c r="C73" s="78"/>
      <c r="D73" s="80" t="s">
        <v>217</v>
      </c>
      <c r="E73" s="57" t="s">
        <v>200</v>
      </c>
      <c r="F73" s="48"/>
      <c r="G73" s="58"/>
      <c r="H73" s="58"/>
      <c r="I73" s="58"/>
      <c r="J73" s="52"/>
      <c r="K73" s="52"/>
      <c r="L73" s="53"/>
      <c r="M73" s="52"/>
      <c r="N73" s="53"/>
      <c r="O73" s="60">
        <v>0.82</v>
      </c>
      <c r="P73" s="54">
        <v>18032000</v>
      </c>
      <c r="Q73" s="60">
        <v>0.86</v>
      </c>
      <c r="R73" s="53">
        <v>19835200</v>
      </c>
      <c r="S73" s="60">
        <v>0.9</v>
      </c>
      <c r="T73" s="53">
        <v>21818720</v>
      </c>
      <c r="U73" s="60">
        <v>0.9</v>
      </c>
      <c r="V73" s="61"/>
      <c r="W73" s="55"/>
      <c r="X73" s="55"/>
    </row>
    <row r="74" spans="1:24" s="56" customFormat="1" ht="45" x14ac:dyDescent="0.25">
      <c r="A74" s="215"/>
      <c r="B74" s="215"/>
      <c r="C74" s="78"/>
      <c r="D74" s="79" t="s">
        <v>218</v>
      </c>
      <c r="E74" s="57" t="s">
        <v>200</v>
      </c>
      <c r="F74" s="48"/>
      <c r="G74" s="58"/>
      <c r="H74" s="58"/>
      <c r="I74" s="58"/>
      <c r="J74" s="52"/>
      <c r="K74" s="52"/>
      <c r="L74" s="53"/>
      <c r="M74" s="52"/>
      <c r="N74" s="53"/>
      <c r="O74" s="52"/>
      <c r="P74" s="54"/>
      <c r="Q74" s="52"/>
      <c r="R74" s="53"/>
      <c r="S74" s="52"/>
      <c r="T74" s="53"/>
      <c r="U74" s="52"/>
      <c r="V74" s="61"/>
      <c r="W74" s="55"/>
      <c r="X74" s="55"/>
    </row>
    <row r="75" spans="1:24" x14ac:dyDescent="0.25">
      <c r="A75" s="215"/>
      <c r="B75" s="215"/>
      <c r="C75" s="55"/>
      <c r="D75" s="28"/>
      <c r="E75" s="28"/>
      <c r="F75" s="48"/>
      <c r="G75" s="58"/>
      <c r="H75" s="58"/>
      <c r="I75" s="58"/>
      <c r="J75" s="52"/>
      <c r="K75" s="52"/>
      <c r="L75" s="53"/>
      <c r="M75" s="52"/>
      <c r="N75" s="53"/>
      <c r="O75" s="52"/>
      <c r="P75" s="53"/>
      <c r="Q75" s="52"/>
      <c r="R75" s="53"/>
      <c r="S75" s="52"/>
      <c r="T75" s="53"/>
      <c r="U75" s="52"/>
      <c r="V75" s="61">
        <f t="shared" si="1"/>
        <v>0</v>
      </c>
      <c r="W75" s="55"/>
      <c r="X75" s="55"/>
    </row>
    <row r="76" spans="1:24" ht="36" x14ac:dyDescent="0.25">
      <c r="A76" s="215"/>
      <c r="B76" s="215"/>
      <c r="C76" s="55"/>
      <c r="D76" s="28" t="s">
        <v>219</v>
      </c>
      <c r="E76" s="28" t="s">
        <v>220</v>
      </c>
      <c r="F76" s="48" t="s">
        <v>221</v>
      </c>
      <c r="G76" s="58"/>
      <c r="H76" s="58"/>
      <c r="I76" s="58"/>
      <c r="J76" s="52"/>
      <c r="K76" s="52"/>
      <c r="L76" s="53"/>
      <c r="M76" s="52"/>
      <c r="N76" s="53"/>
      <c r="O76" s="52"/>
      <c r="P76" s="53"/>
      <c r="Q76" s="52"/>
      <c r="R76" s="53"/>
      <c r="S76" s="52"/>
      <c r="T76" s="53"/>
      <c r="U76" s="52"/>
      <c r="V76" s="61">
        <f t="shared" si="1"/>
        <v>0</v>
      </c>
      <c r="W76" s="55"/>
      <c r="X76" s="55"/>
    </row>
    <row r="77" spans="1:24" s="56" customFormat="1" ht="36" x14ac:dyDescent="0.25">
      <c r="A77" s="215"/>
      <c r="B77" s="215"/>
      <c r="C77" s="55"/>
      <c r="D77" s="57" t="s">
        <v>222</v>
      </c>
      <c r="E77" s="57" t="s">
        <v>177</v>
      </c>
      <c r="F77" s="48" t="s">
        <v>223</v>
      </c>
      <c r="G77" s="58"/>
      <c r="H77" s="58"/>
      <c r="I77" s="58"/>
      <c r="J77" s="52"/>
      <c r="K77" s="52"/>
      <c r="L77" s="53"/>
      <c r="M77" s="52"/>
      <c r="N77" s="53"/>
      <c r="O77" s="52"/>
      <c r="P77" s="53"/>
      <c r="Q77" s="52"/>
      <c r="R77" s="53"/>
      <c r="S77" s="52"/>
      <c r="T77" s="53"/>
      <c r="U77" s="52"/>
      <c r="V77" s="61">
        <f t="shared" si="1"/>
        <v>0</v>
      </c>
      <c r="W77" s="55"/>
      <c r="X77" s="55"/>
    </row>
    <row r="78" spans="1:24" s="76" customFormat="1" ht="24" x14ac:dyDescent="0.25">
      <c r="A78" s="215"/>
      <c r="B78" s="215"/>
      <c r="C78" s="72"/>
      <c r="D78" s="71" t="s">
        <v>224</v>
      </c>
      <c r="E78" s="71"/>
      <c r="F78" s="72" t="s">
        <v>225</v>
      </c>
      <c r="G78" s="72"/>
      <c r="H78" s="72"/>
      <c r="I78" s="72"/>
      <c r="J78" s="73"/>
      <c r="K78" s="73"/>
      <c r="L78" s="74"/>
      <c r="M78" s="73"/>
      <c r="N78" s="74"/>
      <c r="O78" s="73"/>
      <c r="P78" s="74"/>
      <c r="Q78" s="73"/>
      <c r="R78" s="74"/>
      <c r="S78" s="73"/>
      <c r="T78" s="74"/>
      <c r="U78" s="73"/>
      <c r="V78" s="75">
        <f t="shared" si="1"/>
        <v>0</v>
      </c>
      <c r="W78" s="72"/>
      <c r="X78" s="72"/>
    </row>
    <row r="79" spans="1:24" s="76" customFormat="1" ht="24" x14ac:dyDescent="0.25">
      <c r="A79" s="215"/>
      <c r="B79" s="215"/>
      <c r="C79" s="72"/>
      <c r="D79" s="71" t="s">
        <v>226</v>
      </c>
      <c r="E79" s="71"/>
      <c r="F79" s="72" t="s">
        <v>227</v>
      </c>
      <c r="G79" s="72"/>
      <c r="H79" s="72"/>
      <c r="I79" s="72"/>
      <c r="J79" s="73"/>
      <c r="K79" s="73"/>
      <c r="L79" s="74"/>
      <c r="M79" s="73"/>
      <c r="N79" s="74"/>
      <c r="O79" s="73"/>
      <c r="P79" s="74"/>
      <c r="Q79" s="73"/>
      <c r="R79" s="74"/>
      <c r="S79" s="73"/>
      <c r="T79" s="74"/>
      <c r="U79" s="73"/>
      <c r="V79" s="75">
        <f t="shared" si="1"/>
        <v>0</v>
      </c>
      <c r="W79" s="72"/>
      <c r="X79" s="72"/>
    </row>
    <row r="80" spans="1:24" s="56" customFormat="1" ht="36" x14ac:dyDescent="0.25">
      <c r="A80" s="215"/>
      <c r="B80" s="215"/>
      <c r="C80" s="55"/>
      <c r="D80" s="46" t="s">
        <v>228</v>
      </c>
      <c r="E80" s="57" t="s">
        <v>177</v>
      </c>
      <c r="F80" s="48" t="s">
        <v>229</v>
      </c>
      <c r="G80" s="58"/>
      <c r="H80" s="58"/>
      <c r="I80" s="58"/>
      <c r="J80" s="52"/>
      <c r="K80" s="52"/>
      <c r="L80" s="53"/>
      <c r="M80" s="52"/>
      <c r="N80" s="53"/>
      <c r="O80" s="52"/>
      <c r="P80" s="53"/>
      <c r="Q80" s="52"/>
      <c r="R80" s="53"/>
      <c r="S80" s="52"/>
      <c r="T80" s="53"/>
      <c r="U80" s="52"/>
      <c r="V80" s="61">
        <f t="shared" si="1"/>
        <v>0</v>
      </c>
      <c r="W80" s="55"/>
      <c r="X80" s="55"/>
    </row>
    <row r="81" spans="1:24" s="76" customFormat="1" ht="24" x14ac:dyDescent="0.25">
      <c r="A81" s="215"/>
      <c r="B81" s="215"/>
      <c r="C81" s="72"/>
      <c r="D81" s="71" t="s">
        <v>230</v>
      </c>
      <c r="E81" s="71"/>
      <c r="F81" s="72" t="s">
        <v>231</v>
      </c>
      <c r="G81" s="72"/>
      <c r="H81" s="72"/>
      <c r="I81" s="72"/>
      <c r="J81" s="73"/>
      <c r="K81" s="73"/>
      <c r="L81" s="74"/>
      <c r="M81" s="73"/>
      <c r="N81" s="74"/>
      <c r="O81" s="73"/>
      <c r="P81" s="74"/>
      <c r="Q81" s="73"/>
      <c r="R81" s="74"/>
      <c r="S81" s="73"/>
      <c r="T81" s="74"/>
      <c r="U81" s="73"/>
      <c r="V81" s="75">
        <f t="shared" si="1"/>
        <v>0</v>
      </c>
      <c r="W81" s="72"/>
      <c r="X81" s="72"/>
    </row>
    <row r="82" spans="1:24" s="56" customFormat="1" ht="24" x14ac:dyDescent="0.25">
      <c r="A82" s="215"/>
      <c r="B82" s="215"/>
      <c r="C82" s="55"/>
      <c r="D82" s="57" t="s">
        <v>232</v>
      </c>
      <c r="E82" s="57" t="s">
        <v>233</v>
      </c>
      <c r="F82" s="48" t="s">
        <v>231</v>
      </c>
      <c r="G82" s="58"/>
      <c r="H82" s="58"/>
      <c r="I82" s="58"/>
      <c r="J82" s="52"/>
      <c r="K82" s="52"/>
      <c r="L82" s="53"/>
      <c r="M82" s="52"/>
      <c r="N82" s="53"/>
      <c r="O82" s="52"/>
      <c r="P82" s="53"/>
      <c r="Q82" s="52"/>
      <c r="R82" s="53"/>
      <c r="S82" s="52"/>
      <c r="T82" s="53"/>
      <c r="U82" s="52"/>
      <c r="V82" s="61">
        <f t="shared" si="1"/>
        <v>0</v>
      </c>
      <c r="W82" s="55"/>
      <c r="X82" s="55"/>
    </row>
    <row r="83" spans="1:24" s="76" customFormat="1" ht="36" x14ac:dyDescent="0.25">
      <c r="A83" s="215"/>
      <c r="B83" s="215"/>
      <c r="C83" s="72"/>
      <c r="D83" s="71" t="s">
        <v>234</v>
      </c>
      <c r="E83" s="71"/>
      <c r="F83" s="72" t="s">
        <v>231</v>
      </c>
      <c r="G83" s="72"/>
      <c r="H83" s="72"/>
      <c r="I83" s="72"/>
      <c r="J83" s="73"/>
      <c r="K83" s="73"/>
      <c r="L83" s="74"/>
      <c r="M83" s="73"/>
      <c r="N83" s="74"/>
      <c r="O83" s="73"/>
      <c r="P83" s="74"/>
      <c r="Q83" s="73"/>
      <c r="R83" s="74"/>
      <c r="S83" s="73"/>
      <c r="T83" s="74"/>
      <c r="U83" s="73"/>
      <c r="V83" s="75">
        <f t="shared" si="1"/>
        <v>0</v>
      </c>
      <c r="W83" s="72"/>
      <c r="X83" s="72"/>
    </row>
    <row r="84" spans="1:24" x14ac:dyDescent="0.25">
      <c r="A84" s="215"/>
      <c r="B84" s="215"/>
      <c r="C84" s="55"/>
      <c r="D84" s="57"/>
      <c r="E84" s="57"/>
      <c r="F84" s="48"/>
      <c r="G84" s="58"/>
      <c r="H84" s="58"/>
      <c r="I84" s="58"/>
      <c r="J84" s="52"/>
      <c r="K84" s="52"/>
      <c r="L84" s="53"/>
      <c r="M84" s="52"/>
      <c r="N84" s="53"/>
      <c r="O84" s="52"/>
      <c r="P84" s="53"/>
      <c r="Q84" s="52"/>
      <c r="R84" s="53"/>
      <c r="S84" s="52"/>
      <c r="T84" s="53"/>
      <c r="U84" s="52"/>
      <c r="V84" s="61">
        <f t="shared" si="1"/>
        <v>0</v>
      </c>
      <c r="W84" s="55"/>
      <c r="X84" s="55"/>
    </row>
    <row r="85" spans="1:24" s="20" customFormat="1" ht="48" x14ac:dyDescent="0.25">
      <c r="A85" s="215"/>
      <c r="B85" s="215"/>
      <c r="C85" s="33"/>
      <c r="D85" s="29" t="s">
        <v>235</v>
      </c>
      <c r="E85" s="29" t="s">
        <v>236</v>
      </c>
      <c r="F85" s="33" t="s">
        <v>237</v>
      </c>
      <c r="G85" s="34"/>
      <c r="H85" s="34"/>
      <c r="I85" s="34"/>
      <c r="J85" s="37"/>
      <c r="K85" s="37"/>
      <c r="L85" s="38"/>
      <c r="M85" s="37"/>
      <c r="N85" s="38"/>
      <c r="O85" s="82">
        <f>O86</f>
        <v>0.82</v>
      </c>
      <c r="P85" s="38">
        <f>P86+P92</f>
        <v>170400000</v>
      </c>
      <c r="Q85" s="82">
        <f>Q86</f>
        <v>0.86</v>
      </c>
      <c r="R85" s="38">
        <f>R86+R92</f>
        <v>187440000</v>
      </c>
      <c r="S85" s="82">
        <f>S86</f>
        <v>0.9</v>
      </c>
      <c r="T85" s="38">
        <f>T86+T92</f>
        <v>206184000</v>
      </c>
      <c r="U85" s="82">
        <f>U86</f>
        <v>0.9</v>
      </c>
      <c r="V85" s="38">
        <f>V86+V92</f>
        <v>564024000</v>
      </c>
      <c r="W85" s="33" t="s">
        <v>238</v>
      </c>
      <c r="X85" s="33" t="s">
        <v>112</v>
      </c>
    </row>
    <row r="86" spans="1:24" s="20" customFormat="1" ht="48" x14ac:dyDescent="0.25">
      <c r="A86" s="215"/>
      <c r="B86" s="215"/>
      <c r="C86" s="217"/>
      <c r="D86" s="40" t="s">
        <v>239</v>
      </c>
      <c r="E86" s="33" t="s">
        <v>240</v>
      </c>
      <c r="F86" s="33" t="s">
        <v>241</v>
      </c>
      <c r="G86" s="34"/>
      <c r="H86" s="34"/>
      <c r="I86" s="34"/>
      <c r="J86" s="63"/>
      <c r="K86" s="63"/>
      <c r="L86" s="44"/>
      <c r="M86" s="63"/>
      <c r="N86" s="44"/>
      <c r="O86" s="42">
        <f>O87</f>
        <v>0.82</v>
      </c>
      <c r="P86" s="44">
        <f>P87</f>
        <v>129600000</v>
      </c>
      <c r="Q86" s="42">
        <f>Q87</f>
        <v>0.86</v>
      </c>
      <c r="R86" s="44">
        <f>R87</f>
        <v>142560000</v>
      </c>
      <c r="S86" s="42">
        <f>S87</f>
        <v>0.9</v>
      </c>
      <c r="T86" s="44">
        <f>T87</f>
        <v>156816000</v>
      </c>
      <c r="U86" s="42">
        <f>U87</f>
        <v>0.9</v>
      </c>
      <c r="V86" s="83">
        <f t="shared" ref="V86:V93" si="3">L86+N86+P86+R86+T86</f>
        <v>428976000</v>
      </c>
      <c r="W86" s="45" t="s">
        <v>242</v>
      </c>
      <c r="X86" s="45"/>
    </row>
    <row r="87" spans="1:24" ht="36" x14ac:dyDescent="0.25">
      <c r="A87" s="215"/>
      <c r="B87" s="215"/>
      <c r="C87" s="217"/>
      <c r="D87" s="57" t="s">
        <v>243</v>
      </c>
      <c r="E87" s="57" t="s">
        <v>244</v>
      </c>
      <c r="F87" s="48" t="s">
        <v>245</v>
      </c>
      <c r="G87" s="58"/>
      <c r="H87" s="58"/>
      <c r="I87" s="58"/>
      <c r="J87" s="52"/>
      <c r="K87" s="52"/>
      <c r="L87" s="53"/>
      <c r="M87" s="52"/>
      <c r="N87" s="53"/>
      <c r="O87" s="60">
        <v>0.82</v>
      </c>
      <c r="P87" s="54">
        <v>129600000</v>
      </c>
      <c r="Q87" s="60">
        <v>0.86</v>
      </c>
      <c r="R87" s="53">
        <v>142560000</v>
      </c>
      <c r="S87" s="60">
        <v>0.9</v>
      </c>
      <c r="T87" s="53">
        <v>156816000</v>
      </c>
      <c r="U87" s="60">
        <v>0.9</v>
      </c>
      <c r="V87" s="61">
        <f t="shared" si="3"/>
        <v>428976000</v>
      </c>
      <c r="W87" s="55"/>
      <c r="X87" s="55"/>
    </row>
    <row r="88" spans="1:24" x14ac:dyDescent="0.25">
      <c r="A88" s="215"/>
      <c r="B88" s="215"/>
      <c r="C88" s="55"/>
      <c r="D88" s="57"/>
      <c r="E88" s="57"/>
      <c r="F88" s="48"/>
      <c r="G88" s="58"/>
      <c r="H88" s="58"/>
      <c r="I88" s="58"/>
      <c r="J88" s="52"/>
      <c r="K88" s="52"/>
      <c r="L88" s="53"/>
      <c r="M88" s="52"/>
      <c r="N88" s="53"/>
      <c r="O88" s="52"/>
      <c r="P88" s="53"/>
      <c r="Q88" s="52"/>
      <c r="R88" s="53"/>
      <c r="S88" s="52"/>
      <c r="T88" s="53"/>
      <c r="U88" s="52"/>
      <c r="V88" s="61"/>
      <c r="W88" s="55"/>
      <c r="X88" s="55"/>
    </row>
    <row r="89" spans="1:24" s="20" customFormat="1" ht="48" x14ac:dyDescent="0.25">
      <c r="A89" s="215"/>
      <c r="B89" s="215"/>
      <c r="C89" s="217"/>
      <c r="D89" s="40" t="s">
        <v>246</v>
      </c>
      <c r="E89" s="33" t="s">
        <v>247</v>
      </c>
      <c r="F89" s="33" t="s">
        <v>248</v>
      </c>
      <c r="G89" s="34"/>
      <c r="H89" s="34"/>
      <c r="I89" s="34"/>
      <c r="J89" s="63"/>
      <c r="K89" s="63"/>
      <c r="L89" s="44"/>
      <c r="M89" s="63"/>
      <c r="N89" s="44"/>
      <c r="O89" s="63"/>
      <c r="P89" s="44"/>
      <c r="Q89" s="63"/>
      <c r="R89" s="44"/>
      <c r="S89" s="63"/>
      <c r="T89" s="44"/>
      <c r="U89" s="63"/>
      <c r="V89" s="83">
        <f t="shared" si="3"/>
        <v>0</v>
      </c>
      <c r="W89" s="45"/>
      <c r="X89" s="45"/>
    </row>
    <row r="90" spans="1:24" ht="84" x14ac:dyDescent="0.25">
      <c r="A90" s="215"/>
      <c r="B90" s="215"/>
      <c r="C90" s="217"/>
      <c r="D90" s="57" t="s">
        <v>249</v>
      </c>
      <c r="E90" s="57" t="s">
        <v>250</v>
      </c>
      <c r="F90" s="48" t="s">
        <v>251</v>
      </c>
      <c r="G90" s="58"/>
      <c r="H90" s="58"/>
      <c r="I90" s="58"/>
      <c r="J90" s="52"/>
      <c r="K90" s="52"/>
      <c r="L90" s="53"/>
      <c r="M90" s="52"/>
      <c r="N90" s="53"/>
      <c r="O90" s="52"/>
      <c r="P90" s="53"/>
      <c r="Q90" s="52"/>
      <c r="R90" s="53"/>
      <c r="S90" s="52"/>
      <c r="T90" s="53"/>
      <c r="U90" s="52"/>
      <c r="V90" s="61">
        <f t="shared" si="3"/>
        <v>0</v>
      </c>
      <c r="W90" s="55"/>
      <c r="X90" s="55"/>
    </row>
    <row r="91" spans="1:24" x14ac:dyDescent="0.25">
      <c r="A91" s="215"/>
      <c r="B91" s="215"/>
      <c r="C91" s="55"/>
      <c r="D91" s="57"/>
      <c r="E91" s="57"/>
      <c r="F91" s="48"/>
      <c r="G91" s="58"/>
      <c r="H91" s="58"/>
      <c r="I91" s="58"/>
      <c r="J91" s="52"/>
      <c r="K91" s="52"/>
      <c r="L91" s="53"/>
      <c r="M91" s="52"/>
      <c r="N91" s="53"/>
      <c r="O91" s="52"/>
      <c r="P91" s="53"/>
      <c r="Q91" s="52"/>
      <c r="R91" s="53"/>
      <c r="S91" s="52"/>
      <c r="T91" s="53"/>
      <c r="U91" s="52"/>
      <c r="V91" s="61">
        <f t="shared" si="3"/>
        <v>0</v>
      </c>
      <c r="W91" s="55"/>
      <c r="X91" s="55"/>
    </row>
    <row r="92" spans="1:24" s="20" customFormat="1" ht="48" x14ac:dyDescent="0.25">
      <c r="A92" s="215"/>
      <c r="B92" s="215"/>
      <c r="C92" s="217"/>
      <c r="D92" s="40" t="s">
        <v>252</v>
      </c>
      <c r="E92" s="40" t="s">
        <v>253</v>
      </c>
      <c r="F92" s="33" t="s">
        <v>237</v>
      </c>
      <c r="G92" s="34"/>
      <c r="H92" s="34"/>
      <c r="I92" s="34"/>
      <c r="J92" s="63"/>
      <c r="K92" s="63"/>
      <c r="L92" s="44"/>
      <c r="M92" s="63"/>
      <c r="N92" s="44"/>
      <c r="O92" s="42">
        <f t="shared" ref="O92:U92" si="4">O97</f>
        <v>0.82</v>
      </c>
      <c r="P92" s="44">
        <f t="shared" si="4"/>
        <v>40800000</v>
      </c>
      <c r="Q92" s="42">
        <f t="shared" si="4"/>
        <v>0.86</v>
      </c>
      <c r="R92" s="44">
        <f t="shared" si="4"/>
        <v>44880000</v>
      </c>
      <c r="S92" s="42">
        <f t="shared" si="4"/>
        <v>0.9</v>
      </c>
      <c r="T92" s="44">
        <f t="shared" si="4"/>
        <v>49368000</v>
      </c>
      <c r="U92" s="42">
        <f t="shared" si="4"/>
        <v>0.9</v>
      </c>
      <c r="V92" s="83">
        <f t="shared" si="3"/>
        <v>135048000</v>
      </c>
      <c r="W92" s="45" t="s">
        <v>254</v>
      </c>
      <c r="X92" s="45"/>
    </row>
    <row r="93" spans="1:24" ht="48" x14ac:dyDescent="0.25">
      <c r="A93" s="215"/>
      <c r="B93" s="215"/>
      <c r="C93" s="217"/>
      <c r="D93" s="57" t="s">
        <v>255</v>
      </c>
      <c r="E93" s="57" t="s">
        <v>256</v>
      </c>
      <c r="F93" s="48" t="s">
        <v>257</v>
      </c>
      <c r="G93" s="58"/>
      <c r="H93" s="58"/>
      <c r="I93" s="58"/>
      <c r="J93" s="52"/>
      <c r="K93" s="52"/>
      <c r="L93" s="53"/>
      <c r="M93" s="52"/>
      <c r="N93" s="53"/>
      <c r="O93" s="52"/>
      <c r="P93" s="53"/>
      <c r="Q93" s="52"/>
      <c r="R93" s="53"/>
      <c r="S93" s="52"/>
      <c r="T93" s="53"/>
      <c r="U93" s="52"/>
      <c r="V93" s="61">
        <f t="shared" si="3"/>
        <v>0</v>
      </c>
      <c r="W93" s="55"/>
      <c r="X93" s="55"/>
    </row>
    <row r="94" spans="1:24" ht="24" x14ac:dyDescent="0.25">
      <c r="A94" s="215"/>
      <c r="B94" s="215"/>
      <c r="C94" s="217"/>
      <c r="D94" s="57"/>
      <c r="E94" s="57" t="s">
        <v>258</v>
      </c>
      <c r="F94" s="48"/>
      <c r="G94" s="58"/>
      <c r="H94" s="58"/>
      <c r="I94" s="58"/>
      <c r="J94" s="52"/>
      <c r="K94" s="52"/>
      <c r="L94" s="53"/>
      <c r="M94" s="52"/>
      <c r="N94" s="53"/>
      <c r="O94" s="52"/>
      <c r="P94" s="53"/>
      <c r="Q94" s="52"/>
      <c r="R94" s="53"/>
      <c r="S94" s="52"/>
      <c r="T94" s="53"/>
      <c r="U94" s="52"/>
      <c r="V94" s="61"/>
      <c r="W94" s="55"/>
      <c r="X94" s="55"/>
    </row>
    <row r="95" spans="1:24" ht="24" x14ac:dyDescent="0.25">
      <c r="A95" s="215"/>
      <c r="B95" s="215"/>
      <c r="C95" s="217"/>
      <c r="D95" s="57"/>
      <c r="E95" s="57" t="s">
        <v>259</v>
      </c>
      <c r="F95" s="48"/>
      <c r="G95" s="58"/>
      <c r="H95" s="58"/>
      <c r="I95" s="58"/>
      <c r="J95" s="52"/>
      <c r="K95" s="52"/>
      <c r="L95" s="53"/>
      <c r="M95" s="52"/>
      <c r="N95" s="53"/>
      <c r="O95" s="52"/>
      <c r="P95" s="53"/>
      <c r="Q95" s="52"/>
      <c r="R95" s="53"/>
      <c r="S95" s="52"/>
      <c r="T95" s="53"/>
      <c r="U95" s="52"/>
      <c r="V95" s="61"/>
      <c r="W95" s="55"/>
      <c r="X95" s="55"/>
    </row>
    <row r="96" spans="1:24" ht="48" x14ac:dyDescent="0.25">
      <c r="A96" s="215"/>
      <c r="B96" s="215"/>
      <c r="C96" s="217"/>
      <c r="D96" s="57" t="s">
        <v>260</v>
      </c>
      <c r="E96" s="57" t="s">
        <v>261</v>
      </c>
      <c r="F96" s="48" t="s">
        <v>262</v>
      </c>
      <c r="G96" s="58"/>
      <c r="H96" s="58"/>
      <c r="I96" s="58"/>
      <c r="J96" s="52"/>
      <c r="K96" s="52"/>
      <c r="L96" s="53"/>
      <c r="M96" s="52"/>
      <c r="N96" s="53"/>
      <c r="O96" s="52"/>
      <c r="P96" s="53"/>
      <c r="Q96" s="52"/>
      <c r="R96" s="53"/>
      <c r="S96" s="52"/>
      <c r="T96" s="53"/>
      <c r="U96" s="52"/>
      <c r="V96" s="61">
        <f t="shared" ref="V96:V117" si="5">L96+N96+P96+R96+T96</f>
        <v>0</v>
      </c>
      <c r="W96" s="55"/>
      <c r="X96" s="55"/>
    </row>
    <row r="97" spans="1:24" ht="60" x14ac:dyDescent="0.25">
      <c r="A97" s="215"/>
      <c r="B97" s="215"/>
      <c r="C97" s="217"/>
      <c r="D97" s="57" t="s">
        <v>263</v>
      </c>
      <c r="E97" s="57" t="s">
        <v>264</v>
      </c>
      <c r="F97" s="48" t="s">
        <v>265</v>
      </c>
      <c r="G97" s="58"/>
      <c r="H97" s="58"/>
      <c r="I97" s="58"/>
      <c r="J97" s="52"/>
      <c r="K97" s="52"/>
      <c r="L97" s="53"/>
      <c r="M97" s="52"/>
      <c r="N97" s="53"/>
      <c r="O97" s="60">
        <v>0.82</v>
      </c>
      <c r="P97" s="54">
        <v>40800000</v>
      </c>
      <c r="Q97" s="60">
        <v>0.86</v>
      </c>
      <c r="R97" s="53">
        <v>44880000</v>
      </c>
      <c r="S97" s="60">
        <v>0.9</v>
      </c>
      <c r="T97" s="53">
        <v>49368000</v>
      </c>
      <c r="U97" s="60">
        <v>0.9</v>
      </c>
      <c r="V97" s="61">
        <f t="shared" si="5"/>
        <v>135048000</v>
      </c>
      <c r="W97" s="55"/>
      <c r="X97" s="55"/>
    </row>
    <row r="98" spans="1:24" ht="48" x14ac:dyDescent="0.25">
      <c r="A98" s="215"/>
      <c r="B98" s="215"/>
      <c r="C98" s="78"/>
      <c r="D98" s="57"/>
      <c r="E98" s="57" t="s">
        <v>266</v>
      </c>
      <c r="F98" s="48"/>
      <c r="G98" s="58"/>
      <c r="H98" s="58"/>
      <c r="I98" s="58"/>
      <c r="J98" s="52"/>
      <c r="K98" s="52"/>
      <c r="L98" s="53"/>
      <c r="M98" s="52"/>
      <c r="N98" s="53"/>
      <c r="O98" s="52"/>
      <c r="P98" s="53"/>
      <c r="Q98" s="52"/>
      <c r="R98" s="53"/>
      <c r="S98" s="52"/>
      <c r="T98" s="53"/>
      <c r="U98" s="52"/>
      <c r="V98" s="61"/>
      <c r="W98" s="55"/>
      <c r="X98" s="55"/>
    </row>
    <row r="99" spans="1:24" x14ac:dyDescent="0.25">
      <c r="A99" s="215"/>
      <c r="B99" s="215"/>
      <c r="C99" s="55"/>
      <c r="D99" s="57"/>
      <c r="E99" s="57"/>
      <c r="F99" s="48"/>
      <c r="G99" s="58"/>
      <c r="H99" s="58"/>
      <c r="I99" s="58"/>
      <c r="J99" s="52"/>
      <c r="K99" s="52"/>
      <c r="L99" s="53"/>
      <c r="M99" s="52"/>
      <c r="N99" s="53"/>
      <c r="O99" s="52"/>
      <c r="P99" s="53"/>
      <c r="Q99" s="52"/>
      <c r="R99" s="53"/>
      <c r="S99" s="52"/>
      <c r="T99" s="53"/>
      <c r="U99" s="52"/>
      <c r="V99" s="61">
        <f t="shared" si="5"/>
        <v>0</v>
      </c>
      <c r="W99" s="55"/>
      <c r="X99" s="55"/>
    </row>
    <row r="100" spans="1:24" s="20" customFormat="1" ht="48" x14ac:dyDescent="0.25">
      <c r="A100" s="215"/>
      <c r="B100" s="215"/>
      <c r="C100" s="33"/>
      <c r="D100" s="29" t="s">
        <v>267</v>
      </c>
      <c r="E100" s="29" t="s">
        <v>268</v>
      </c>
      <c r="F100" s="33" t="s">
        <v>237</v>
      </c>
      <c r="G100" s="34"/>
      <c r="H100" s="34"/>
      <c r="I100" s="34"/>
      <c r="J100" s="37"/>
      <c r="K100" s="37"/>
      <c r="L100" s="38"/>
      <c r="M100" s="37"/>
      <c r="N100" s="38"/>
      <c r="O100" s="37"/>
      <c r="P100" s="38"/>
      <c r="Q100" s="37"/>
      <c r="R100" s="38"/>
      <c r="S100" s="37"/>
      <c r="T100" s="38"/>
      <c r="U100" s="37"/>
      <c r="V100" s="39"/>
      <c r="W100" s="33"/>
      <c r="X100" s="33"/>
    </row>
    <row r="101" spans="1:24" s="20" customFormat="1" ht="60" x14ac:dyDescent="0.25">
      <c r="A101" s="215"/>
      <c r="B101" s="215"/>
      <c r="C101" s="217"/>
      <c r="D101" s="40" t="s">
        <v>269</v>
      </c>
      <c r="E101" s="29" t="s">
        <v>270</v>
      </c>
      <c r="F101" s="33" t="s">
        <v>271</v>
      </c>
      <c r="G101" s="34"/>
      <c r="H101" s="34"/>
      <c r="I101" s="34"/>
      <c r="J101" s="63"/>
      <c r="K101" s="63"/>
      <c r="L101" s="44"/>
      <c r="M101" s="63"/>
      <c r="N101" s="44"/>
      <c r="O101" s="63"/>
      <c r="P101" s="44"/>
      <c r="Q101" s="63"/>
      <c r="R101" s="44"/>
      <c r="S101" s="63"/>
      <c r="T101" s="44"/>
      <c r="U101" s="63"/>
      <c r="V101" s="83">
        <f t="shared" si="5"/>
        <v>0</v>
      </c>
      <c r="W101" s="45"/>
      <c r="X101" s="45"/>
    </row>
    <row r="102" spans="1:24" ht="36" x14ac:dyDescent="0.25">
      <c r="A102" s="215"/>
      <c r="B102" s="215"/>
      <c r="C102" s="217"/>
      <c r="D102" s="57" t="s">
        <v>272</v>
      </c>
      <c r="E102" s="57" t="s">
        <v>273</v>
      </c>
      <c r="F102" s="48" t="s">
        <v>274</v>
      </c>
      <c r="G102" s="58"/>
      <c r="H102" s="58"/>
      <c r="I102" s="58"/>
      <c r="J102" s="52"/>
      <c r="K102" s="52"/>
      <c r="L102" s="53"/>
      <c r="M102" s="52"/>
      <c r="N102" s="53"/>
      <c r="O102" s="52"/>
      <c r="P102" s="53"/>
      <c r="Q102" s="52"/>
      <c r="R102" s="53"/>
      <c r="S102" s="52"/>
      <c r="T102" s="53"/>
      <c r="U102" s="52"/>
      <c r="V102" s="61">
        <f t="shared" si="5"/>
        <v>0</v>
      </c>
      <c r="W102" s="55"/>
      <c r="X102" s="55"/>
    </row>
    <row r="103" spans="1:24" x14ac:dyDescent="0.25">
      <c r="A103" s="215"/>
      <c r="B103" s="215"/>
      <c r="C103" s="55"/>
      <c r="D103" s="57"/>
      <c r="E103" s="28"/>
      <c r="F103" s="48"/>
      <c r="G103" s="58"/>
      <c r="H103" s="58"/>
      <c r="I103" s="58"/>
      <c r="J103" s="52"/>
      <c r="K103" s="52"/>
      <c r="L103" s="53"/>
      <c r="M103" s="52"/>
      <c r="N103" s="53"/>
      <c r="O103" s="52"/>
      <c r="P103" s="53"/>
      <c r="Q103" s="52"/>
      <c r="R103" s="53"/>
      <c r="S103" s="52"/>
      <c r="T103" s="53"/>
      <c r="U103" s="52"/>
      <c r="V103" s="61">
        <f t="shared" si="5"/>
        <v>0</v>
      </c>
      <c r="W103" s="55"/>
      <c r="X103" s="55"/>
    </row>
    <row r="104" spans="1:24" s="20" customFormat="1" ht="36" x14ac:dyDescent="0.25">
      <c r="A104" s="215"/>
      <c r="B104" s="215"/>
      <c r="C104" s="33"/>
      <c r="D104" s="29" t="s">
        <v>275</v>
      </c>
      <c r="E104" s="29" t="s">
        <v>276</v>
      </c>
      <c r="F104" s="33" t="s">
        <v>277</v>
      </c>
      <c r="G104" s="34"/>
      <c r="H104" s="34"/>
      <c r="I104" s="34"/>
      <c r="J104" s="37"/>
      <c r="K104" s="37"/>
      <c r="L104" s="38"/>
      <c r="M104" s="37"/>
      <c r="N104" s="38"/>
      <c r="O104" s="37"/>
      <c r="P104" s="38"/>
      <c r="Q104" s="37"/>
      <c r="R104" s="38"/>
      <c r="S104" s="37"/>
      <c r="T104" s="38"/>
      <c r="U104" s="37"/>
      <c r="V104" s="39"/>
      <c r="W104" s="33"/>
      <c r="X104" s="33"/>
    </row>
    <row r="105" spans="1:24" s="20" customFormat="1" ht="60" x14ac:dyDescent="0.25">
      <c r="A105" s="215"/>
      <c r="B105" s="215"/>
      <c r="C105" s="27"/>
      <c r="D105" s="40" t="s">
        <v>278</v>
      </c>
      <c r="E105" s="40" t="s">
        <v>279</v>
      </c>
      <c r="F105" s="33" t="s">
        <v>280</v>
      </c>
      <c r="G105" s="34"/>
      <c r="H105" s="34"/>
      <c r="I105" s="34"/>
      <c r="J105" s="63"/>
      <c r="K105" s="63"/>
      <c r="L105" s="44"/>
      <c r="M105" s="63"/>
      <c r="N105" s="44"/>
      <c r="O105" s="63"/>
      <c r="P105" s="44"/>
      <c r="Q105" s="63"/>
      <c r="R105" s="44"/>
      <c r="S105" s="63"/>
      <c r="T105" s="44"/>
      <c r="U105" s="63"/>
      <c r="V105" s="83">
        <f t="shared" ref="V105:V106" si="6">L105+N105+P105+R105+T105</f>
        <v>0</v>
      </c>
      <c r="W105" s="45"/>
      <c r="X105" s="45"/>
    </row>
    <row r="106" spans="1:24" ht="36" x14ac:dyDescent="0.25">
      <c r="A106" s="215"/>
      <c r="B106" s="215"/>
      <c r="C106" s="55"/>
      <c r="D106" s="57" t="s">
        <v>281</v>
      </c>
      <c r="E106" s="57" t="s">
        <v>282</v>
      </c>
      <c r="F106" s="48" t="s">
        <v>283</v>
      </c>
      <c r="G106" s="58"/>
      <c r="H106" s="58"/>
      <c r="I106" s="58"/>
      <c r="J106" s="52"/>
      <c r="K106" s="52"/>
      <c r="L106" s="53"/>
      <c r="M106" s="52"/>
      <c r="N106" s="53"/>
      <c r="O106" s="52"/>
      <c r="P106" s="53"/>
      <c r="Q106" s="52"/>
      <c r="R106" s="53"/>
      <c r="S106" s="52"/>
      <c r="T106" s="53"/>
      <c r="U106" s="52"/>
      <c r="V106" s="61">
        <f t="shared" si="6"/>
        <v>0</v>
      </c>
      <c r="W106" s="55"/>
      <c r="X106" s="55"/>
    </row>
    <row r="107" spans="1:24" ht="24" x14ac:dyDescent="0.25">
      <c r="A107" s="215"/>
      <c r="B107" s="215"/>
      <c r="C107" s="55"/>
      <c r="D107" s="57"/>
      <c r="E107" s="57" t="s">
        <v>284</v>
      </c>
      <c r="F107" s="48"/>
      <c r="G107" s="58"/>
      <c r="H107" s="58"/>
      <c r="I107" s="58"/>
      <c r="J107" s="52"/>
      <c r="K107" s="52"/>
      <c r="L107" s="53"/>
      <c r="M107" s="52"/>
      <c r="N107" s="53"/>
      <c r="O107" s="52"/>
      <c r="P107" s="53"/>
      <c r="Q107" s="52"/>
      <c r="R107" s="53"/>
      <c r="S107" s="52"/>
      <c r="T107" s="53"/>
      <c r="U107" s="52"/>
      <c r="V107" s="61"/>
      <c r="W107" s="55"/>
      <c r="X107" s="55"/>
    </row>
    <row r="108" spans="1:24" x14ac:dyDescent="0.25">
      <c r="A108" s="215"/>
      <c r="B108" s="215"/>
      <c r="C108" s="55"/>
      <c r="D108" s="57"/>
      <c r="E108" s="57"/>
      <c r="F108" s="48"/>
      <c r="G108" s="58"/>
      <c r="H108" s="58"/>
      <c r="I108" s="58"/>
      <c r="J108" s="52"/>
      <c r="K108" s="52"/>
      <c r="L108" s="53"/>
      <c r="M108" s="52"/>
      <c r="N108" s="53"/>
      <c r="O108" s="52"/>
      <c r="P108" s="53"/>
      <c r="Q108" s="52"/>
      <c r="R108" s="53"/>
      <c r="S108" s="52"/>
      <c r="T108" s="53"/>
      <c r="U108" s="52"/>
      <c r="V108" s="61"/>
      <c r="W108" s="55"/>
      <c r="X108" s="55"/>
    </row>
    <row r="109" spans="1:24" s="20" customFormat="1" ht="36" x14ac:dyDescent="0.25">
      <c r="A109" s="215"/>
      <c r="B109" s="215"/>
      <c r="C109" s="33"/>
      <c r="D109" s="29" t="s">
        <v>285</v>
      </c>
      <c r="E109" s="29" t="s">
        <v>286</v>
      </c>
      <c r="F109" s="33" t="s">
        <v>287</v>
      </c>
      <c r="G109" s="34"/>
      <c r="H109" s="34"/>
      <c r="I109" s="34"/>
      <c r="J109" s="37"/>
      <c r="K109" s="37"/>
      <c r="L109" s="38"/>
      <c r="M109" s="37"/>
      <c r="N109" s="38"/>
      <c r="O109" s="82">
        <f t="shared" ref="O109:V110" si="7">O110</f>
        <v>0.82</v>
      </c>
      <c r="P109" s="38">
        <f t="shared" si="7"/>
        <v>3600000</v>
      </c>
      <c r="Q109" s="84">
        <f t="shared" si="7"/>
        <v>0.86</v>
      </c>
      <c r="R109" s="38">
        <f t="shared" si="7"/>
        <v>3960000</v>
      </c>
      <c r="S109" s="84">
        <f>S110</f>
        <v>0.9</v>
      </c>
      <c r="T109" s="38">
        <f t="shared" si="7"/>
        <v>4356000</v>
      </c>
      <c r="U109" s="84">
        <f>U110</f>
        <v>0.9</v>
      </c>
      <c r="V109" s="38">
        <f t="shared" si="7"/>
        <v>11916000</v>
      </c>
      <c r="W109" s="33" t="s">
        <v>238</v>
      </c>
      <c r="X109" s="33" t="s">
        <v>112</v>
      </c>
    </row>
    <row r="110" spans="1:24" s="20" customFormat="1" ht="48" x14ac:dyDescent="0.25">
      <c r="A110" s="215"/>
      <c r="B110" s="215"/>
      <c r="C110" s="217"/>
      <c r="D110" s="40" t="s">
        <v>288</v>
      </c>
      <c r="E110" s="40" t="s">
        <v>289</v>
      </c>
      <c r="F110" s="33" t="s">
        <v>290</v>
      </c>
      <c r="G110" s="34"/>
      <c r="H110" s="34"/>
      <c r="I110" s="34"/>
      <c r="J110" s="63"/>
      <c r="K110" s="63"/>
      <c r="L110" s="44"/>
      <c r="M110" s="63"/>
      <c r="N110" s="44"/>
      <c r="O110" s="42">
        <f t="shared" si="7"/>
        <v>0.82</v>
      </c>
      <c r="P110" s="44">
        <f t="shared" si="7"/>
        <v>3600000</v>
      </c>
      <c r="Q110" s="85">
        <f t="shared" si="7"/>
        <v>0.86</v>
      </c>
      <c r="R110" s="44">
        <f t="shared" si="7"/>
        <v>3960000</v>
      </c>
      <c r="S110" s="85">
        <f>S111</f>
        <v>0.9</v>
      </c>
      <c r="T110" s="44">
        <f t="shared" si="7"/>
        <v>4356000</v>
      </c>
      <c r="U110" s="85">
        <f>U111</f>
        <v>0.9</v>
      </c>
      <c r="V110" s="83">
        <f t="shared" ref="V110:V112" si="8">L110+N110+P110+R110+T110</f>
        <v>11916000</v>
      </c>
      <c r="W110" s="45" t="s">
        <v>242</v>
      </c>
      <c r="X110" s="45"/>
    </row>
    <row r="111" spans="1:24" s="88" customFormat="1" ht="84" x14ac:dyDescent="0.25">
      <c r="A111" s="215"/>
      <c r="B111" s="215"/>
      <c r="C111" s="217"/>
      <c r="D111" s="57" t="s">
        <v>291</v>
      </c>
      <c r="E111" s="57" t="s">
        <v>292</v>
      </c>
      <c r="F111" s="48" t="s">
        <v>293</v>
      </c>
      <c r="G111" s="58"/>
      <c r="H111" s="58"/>
      <c r="I111" s="58"/>
      <c r="J111" s="86"/>
      <c r="K111" s="86"/>
      <c r="L111" s="54"/>
      <c r="M111" s="86"/>
      <c r="N111" s="54"/>
      <c r="O111" s="60">
        <v>0.82</v>
      </c>
      <c r="P111" s="54">
        <v>3600000</v>
      </c>
      <c r="Q111" s="60">
        <v>0.86</v>
      </c>
      <c r="R111" s="54">
        <v>3960000</v>
      </c>
      <c r="S111" s="60">
        <v>0.9</v>
      </c>
      <c r="T111" s="54">
        <v>4356000</v>
      </c>
      <c r="U111" s="60">
        <v>0.9</v>
      </c>
      <c r="V111" s="87">
        <f t="shared" si="8"/>
        <v>11916000</v>
      </c>
      <c r="W111" s="58"/>
      <c r="X111" s="58"/>
    </row>
    <row r="112" spans="1:24" ht="36" x14ac:dyDescent="0.25">
      <c r="A112" s="215"/>
      <c r="B112" s="215"/>
      <c r="C112" s="217"/>
      <c r="D112" s="57" t="s">
        <v>294</v>
      </c>
      <c r="E112" s="57" t="s">
        <v>295</v>
      </c>
      <c r="F112" s="48" t="s">
        <v>296</v>
      </c>
      <c r="G112" s="58"/>
      <c r="H112" s="58"/>
      <c r="I112" s="58"/>
      <c r="J112" s="52"/>
      <c r="K112" s="52"/>
      <c r="L112" s="53"/>
      <c r="M112" s="52"/>
      <c r="N112" s="53"/>
      <c r="O112" s="52"/>
      <c r="P112" s="53"/>
      <c r="Q112" s="52"/>
      <c r="R112" s="53"/>
      <c r="S112" s="52"/>
      <c r="T112" s="53"/>
      <c r="U112" s="52"/>
      <c r="V112" s="61">
        <f t="shared" si="8"/>
        <v>0</v>
      </c>
      <c r="W112" s="55"/>
      <c r="X112" s="55"/>
    </row>
    <row r="113" spans="1:24" x14ac:dyDescent="0.25">
      <c r="A113" s="215"/>
      <c r="B113" s="215"/>
      <c r="C113" s="55"/>
      <c r="D113" s="57"/>
      <c r="E113" s="57"/>
      <c r="F113" s="48"/>
      <c r="G113" s="58"/>
      <c r="H113" s="58"/>
      <c r="I113" s="58"/>
      <c r="J113" s="52"/>
      <c r="K113" s="52"/>
      <c r="L113" s="53"/>
      <c r="M113" s="52"/>
      <c r="N113" s="53"/>
      <c r="O113" s="52"/>
      <c r="P113" s="53"/>
      <c r="Q113" s="52"/>
      <c r="R113" s="53"/>
      <c r="S113" s="52"/>
      <c r="T113" s="53"/>
      <c r="U113" s="52"/>
      <c r="V113" s="61">
        <f t="shared" si="5"/>
        <v>0</v>
      </c>
      <c r="W113" s="55"/>
      <c r="X113" s="55"/>
    </row>
    <row r="114" spans="1:24" s="20" customFormat="1" ht="48" x14ac:dyDescent="0.25">
      <c r="A114" s="215"/>
      <c r="B114" s="215"/>
      <c r="C114" s="33"/>
      <c r="D114" s="29" t="s">
        <v>297</v>
      </c>
      <c r="E114" s="29" t="s">
        <v>298</v>
      </c>
      <c r="F114" s="33" t="s">
        <v>299</v>
      </c>
      <c r="G114" s="34"/>
      <c r="H114" s="34"/>
      <c r="I114" s="34"/>
      <c r="J114" s="37"/>
      <c r="K114" s="37"/>
      <c r="L114" s="38"/>
      <c r="M114" s="37"/>
      <c r="N114" s="38"/>
      <c r="O114" s="82">
        <f>O115</f>
        <v>0.82</v>
      </c>
      <c r="P114" s="39">
        <f>P115</f>
        <v>18475000</v>
      </c>
      <c r="Q114" s="82">
        <f t="shared" ref="Q114:U114" si="9">Q115</f>
        <v>0.86</v>
      </c>
      <c r="R114" s="39">
        <f>R115</f>
        <v>20322500</v>
      </c>
      <c r="S114" s="82">
        <f t="shared" si="9"/>
        <v>0.9</v>
      </c>
      <c r="T114" s="39">
        <f>T115</f>
        <v>22354750</v>
      </c>
      <c r="U114" s="82">
        <f t="shared" si="9"/>
        <v>0.9</v>
      </c>
      <c r="V114" s="39">
        <f>V115</f>
        <v>61152250</v>
      </c>
      <c r="W114" s="33" t="s">
        <v>238</v>
      </c>
      <c r="X114" s="33" t="s">
        <v>112</v>
      </c>
    </row>
    <row r="115" spans="1:24" s="20" customFormat="1" ht="36" x14ac:dyDescent="0.25">
      <c r="A115" s="215"/>
      <c r="B115" s="215"/>
      <c r="C115" s="217"/>
      <c r="D115" s="40" t="s">
        <v>300</v>
      </c>
      <c r="E115" s="40" t="s">
        <v>301</v>
      </c>
      <c r="F115" s="33" t="s">
        <v>302</v>
      </c>
      <c r="G115" s="34"/>
      <c r="H115" s="34"/>
      <c r="I115" s="34"/>
      <c r="J115" s="63"/>
      <c r="K115" s="63"/>
      <c r="L115" s="44"/>
      <c r="M115" s="63"/>
      <c r="N115" s="44"/>
      <c r="O115" s="42">
        <v>0.82</v>
      </c>
      <c r="P115" s="44">
        <f>P116+P117</f>
        <v>18475000</v>
      </c>
      <c r="Q115" s="85">
        <v>0.86</v>
      </c>
      <c r="R115" s="44">
        <f t="shared" ref="R115:T115" si="10">R116+R117</f>
        <v>20322500</v>
      </c>
      <c r="S115" s="85">
        <v>0.9</v>
      </c>
      <c r="T115" s="44">
        <f t="shared" si="10"/>
        <v>22354750</v>
      </c>
      <c r="U115" s="85">
        <v>0.9</v>
      </c>
      <c r="V115" s="83">
        <f>L115+N115+P115+R115+T115</f>
        <v>61152250</v>
      </c>
      <c r="W115" s="45" t="s">
        <v>303</v>
      </c>
      <c r="X115" s="45"/>
    </row>
    <row r="116" spans="1:24" ht="48" x14ac:dyDescent="0.25">
      <c r="A116" s="215"/>
      <c r="B116" s="215"/>
      <c r="C116" s="217"/>
      <c r="D116" s="57" t="s">
        <v>304</v>
      </c>
      <c r="E116" s="57" t="s">
        <v>305</v>
      </c>
      <c r="F116" s="48" t="s">
        <v>306</v>
      </c>
      <c r="G116" s="58"/>
      <c r="H116" s="58"/>
      <c r="I116" s="58"/>
      <c r="J116" s="52"/>
      <c r="K116" s="52"/>
      <c r="L116" s="53"/>
      <c r="M116" s="52"/>
      <c r="N116" s="53"/>
      <c r="O116" s="60">
        <v>0.82</v>
      </c>
      <c r="P116" s="54">
        <v>15625000</v>
      </c>
      <c r="Q116" s="60">
        <v>0.86</v>
      </c>
      <c r="R116" s="53">
        <v>17187500</v>
      </c>
      <c r="S116" s="60">
        <v>0.9</v>
      </c>
      <c r="T116" s="53">
        <v>18906250</v>
      </c>
      <c r="U116" s="60">
        <v>0.9</v>
      </c>
      <c r="V116" s="61">
        <f>L116+N116+P116+R116+T116</f>
        <v>51718750</v>
      </c>
      <c r="W116" s="55"/>
      <c r="X116" s="55"/>
    </row>
    <row r="117" spans="1:24" ht="60" x14ac:dyDescent="0.25">
      <c r="A117" s="215"/>
      <c r="B117" s="215"/>
      <c r="C117" s="217"/>
      <c r="D117" s="57" t="s">
        <v>307</v>
      </c>
      <c r="E117" s="57" t="s">
        <v>308</v>
      </c>
      <c r="F117" s="48" t="s">
        <v>309</v>
      </c>
      <c r="G117" s="58"/>
      <c r="H117" s="58"/>
      <c r="I117" s="58"/>
      <c r="J117" s="52"/>
      <c r="K117" s="52"/>
      <c r="L117" s="53"/>
      <c r="M117" s="52"/>
      <c r="N117" s="53"/>
      <c r="O117" s="60">
        <v>0.82</v>
      </c>
      <c r="P117" s="54">
        <v>2850000</v>
      </c>
      <c r="Q117" s="60">
        <v>0.86</v>
      </c>
      <c r="R117" s="53">
        <v>3135000</v>
      </c>
      <c r="S117" s="60">
        <v>0.9</v>
      </c>
      <c r="T117" s="53">
        <v>3448500</v>
      </c>
      <c r="U117" s="60">
        <v>0.9</v>
      </c>
      <c r="V117" s="61">
        <f t="shared" si="5"/>
        <v>9433500</v>
      </c>
      <c r="W117" s="55"/>
      <c r="X117" s="55"/>
    </row>
    <row r="118" spans="1:24" ht="48" x14ac:dyDescent="0.25">
      <c r="A118" s="215"/>
      <c r="B118" s="215"/>
      <c r="C118" s="217"/>
      <c r="D118" s="57"/>
      <c r="E118" s="57" t="s">
        <v>310</v>
      </c>
      <c r="F118" s="48"/>
      <c r="G118" s="58"/>
      <c r="H118" s="58"/>
      <c r="I118" s="58"/>
      <c r="J118" s="52"/>
      <c r="K118" s="52"/>
      <c r="L118" s="53"/>
      <c r="M118" s="52"/>
      <c r="N118" s="53"/>
      <c r="O118" s="52"/>
      <c r="P118" s="53"/>
      <c r="Q118" s="52"/>
      <c r="R118" s="53"/>
      <c r="S118" s="52"/>
      <c r="T118" s="53"/>
      <c r="U118" s="52"/>
      <c r="V118" s="61"/>
      <c r="W118" s="55"/>
      <c r="X118" s="55"/>
    </row>
    <row r="119" spans="1:24" ht="96" x14ac:dyDescent="0.25">
      <c r="A119" s="215"/>
      <c r="B119" s="215"/>
      <c r="C119" s="217"/>
      <c r="D119" s="57" t="s">
        <v>311</v>
      </c>
      <c r="E119" s="57" t="s">
        <v>312</v>
      </c>
      <c r="F119" s="48" t="s">
        <v>313</v>
      </c>
      <c r="G119" s="58"/>
      <c r="H119" s="58"/>
      <c r="I119" s="58"/>
      <c r="J119" s="52"/>
      <c r="K119" s="52"/>
      <c r="L119" s="53"/>
      <c r="M119" s="52"/>
      <c r="N119" s="53"/>
      <c r="O119" s="52"/>
      <c r="P119" s="53"/>
      <c r="Q119" s="52"/>
      <c r="R119" s="53"/>
      <c r="S119" s="52"/>
      <c r="T119" s="53"/>
      <c r="U119" s="52"/>
      <c r="V119" s="61">
        <f t="shared" ref="V119" si="11">L119+N119+P119+R119+T119</f>
        <v>0</v>
      </c>
      <c r="W119" s="55"/>
      <c r="X119" s="55"/>
    </row>
    <row r="120" spans="1:24" ht="24" x14ac:dyDescent="0.25">
      <c r="A120" s="215"/>
      <c r="B120" s="215"/>
      <c r="C120" s="78"/>
      <c r="D120" s="57"/>
      <c r="E120" s="57" t="s">
        <v>314</v>
      </c>
      <c r="F120" s="48"/>
      <c r="G120" s="58"/>
      <c r="H120" s="58"/>
      <c r="I120" s="58"/>
      <c r="J120" s="52"/>
      <c r="K120" s="52"/>
      <c r="L120" s="53"/>
      <c r="M120" s="52"/>
      <c r="N120" s="53"/>
      <c r="O120" s="52"/>
      <c r="P120" s="53"/>
      <c r="Q120" s="52"/>
      <c r="R120" s="53"/>
      <c r="S120" s="52"/>
      <c r="T120" s="53"/>
      <c r="U120" s="52"/>
      <c r="V120" s="61"/>
      <c r="W120" s="55"/>
      <c r="X120" s="55"/>
    </row>
    <row r="121" spans="1:24" ht="24" x14ac:dyDescent="0.25">
      <c r="A121" s="215"/>
      <c r="B121" s="215"/>
      <c r="C121" s="78"/>
      <c r="D121" s="57"/>
      <c r="E121" s="57" t="s">
        <v>315</v>
      </c>
      <c r="F121" s="48"/>
      <c r="G121" s="58"/>
      <c r="H121" s="58"/>
      <c r="I121" s="58"/>
      <c r="J121" s="52"/>
      <c r="K121" s="52"/>
      <c r="L121" s="53"/>
      <c r="M121" s="52"/>
      <c r="N121" s="53"/>
      <c r="O121" s="52"/>
      <c r="P121" s="53"/>
      <c r="Q121" s="52"/>
      <c r="R121" s="53"/>
      <c r="S121" s="52"/>
      <c r="T121" s="53"/>
      <c r="U121" s="52"/>
      <c r="V121" s="61"/>
      <c r="W121" s="55"/>
      <c r="X121" s="55"/>
    </row>
    <row r="122" spans="1:24" x14ac:dyDescent="0.25">
      <c r="A122" s="216"/>
      <c r="B122" s="216"/>
      <c r="C122" s="89"/>
      <c r="D122" s="90"/>
      <c r="E122" s="90"/>
      <c r="F122" s="91"/>
      <c r="G122" s="92"/>
      <c r="H122" s="92"/>
      <c r="I122" s="92"/>
      <c r="J122" s="93"/>
      <c r="K122" s="93"/>
      <c r="L122" s="94"/>
      <c r="M122" s="93"/>
      <c r="N122" s="94"/>
      <c r="O122" s="93"/>
      <c r="P122" s="94"/>
      <c r="Q122" s="93"/>
      <c r="R122" s="94"/>
      <c r="S122" s="93"/>
      <c r="T122" s="94"/>
      <c r="U122" s="93"/>
      <c r="V122" s="95">
        <f t="shared" si="1"/>
        <v>0</v>
      </c>
      <c r="W122" s="89"/>
      <c r="X122" s="89"/>
    </row>
    <row r="123" spans="1:24" ht="37.5" customHeight="1" x14ac:dyDescent="0.25">
      <c r="A123" s="5"/>
      <c r="B123" s="5"/>
      <c r="C123" s="5"/>
      <c r="D123" s="7"/>
      <c r="E123" s="7"/>
      <c r="F123" s="7"/>
      <c r="G123" s="7"/>
      <c r="H123" s="7"/>
      <c r="I123" s="7"/>
      <c r="J123" s="8"/>
      <c r="K123" s="8"/>
      <c r="L123" s="96"/>
      <c r="M123" s="8"/>
      <c r="N123" s="96"/>
      <c r="O123" s="8"/>
      <c r="P123" s="96">
        <f>P114+P109+P85+P13</f>
        <v>6415165909</v>
      </c>
      <c r="Q123" s="8"/>
      <c r="R123" s="96"/>
      <c r="S123" s="8"/>
      <c r="T123" s="96"/>
      <c r="U123" s="8"/>
      <c r="V123" s="15">
        <f t="shared" si="1"/>
        <v>6415165909</v>
      </c>
      <c r="W123" s="5"/>
      <c r="X123" s="5"/>
    </row>
    <row r="124" spans="1:24" ht="1.5" customHeight="1" x14ac:dyDescent="0.25"/>
    <row r="125" spans="1:24" x14ac:dyDescent="0.25">
      <c r="B125" s="98"/>
      <c r="C125" s="98"/>
      <c r="D125" s="98"/>
      <c r="E125" s="98"/>
      <c r="F125" s="99"/>
      <c r="G125" s="99"/>
      <c r="H125" s="99"/>
      <c r="I125" s="99"/>
      <c r="J125" s="100"/>
    </row>
    <row r="126" spans="1:24" x14ac:dyDescent="0.25">
      <c r="B126" s="98"/>
      <c r="C126" s="98"/>
      <c r="D126" s="98"/>
      <c r="E126" s="98"/>
      <c r="F126" s="99"/>
      <c r="G126" s="99"/>
      <c r="H126" s="99"/>
      <c r="I126" s="99"/>
      <c r="J126" s="100"/>
    </row>
  </sheetData>
  <mergeCells count="42">
    <mergeCell ref="H35:H36"/>
    <mergeCell ref="I35:I36"/>
    <mergeCell ref="H38:H39"/>
    <mergeCell ref="H44:H45"/>
    <mergeCell ref="C117:C119"/>
    <mergeCell ref="I44:I45"/>
    <mergeCell ref="H48:H49"/>
    <mergeCell ref="I48:I49"/>
    <mergeCell ref="H65:H69"/>
    <mergeCell ref="I65:I69"/>
    <mergeCell ref="C86:C87"/>
    <mergeCell ref="C89:C90"/>
    <mergeCell ref="C92:C97"/>
    <mergeCell ref="C101:C102"/>
    <mergeCell ref="C110:C112"/>
    <mergeCell ref="C115:C116"/>
    <mergeCell ref="A8:A122"/>
    <mergeCell ref="B9:B122"/>
    <mergeCell ref="C14:C20"/>
    <mergeCell ref="C21:C30"/>
    <mergeCell ref="C31:C61"/>
    <mergeCell ref="M5:N5"/>
    <mergeCell ref="O5:P5"/>
    <mergeCell ref="Q5:R5"/>
    <mergeCell ref="S5:T5"/>
    <mergeCell ref="U5:V5"/>
    <mergeCell ref="A1:X1"/>
    <mergeCell ref="A2:X2"/>
    <mergeCell ref="A3:X3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V4"/>
    <mergeCell ref="W4:W5"/>
    <mergeCell ref="X4:X5"/>
    <mergeCell ref="K5:L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8" sqref="D8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hidden="1" customWidth="1"/>
    <col min="7" max="7" width="13.140625" style="101" customWidth="1"/>
    <col min="8" max="8" width="9.42578125" style="101" hidden="1" customWidth="1"/>
    <col min="9" max="9" width="9.42578125" style="102" hidden="1" customWidth="1"/>
    <col min="10" max="10" width="9.28515625" style="101" hidden="1" customWidth="1"/>
    <col min="11" max="11" width="9.28515625" style="102" hidden="1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965398250</v>
      </c>
      <c r="N12" s="114"/>
      <c r="O12" s="132">
        <v>965398250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358805300</v>
      </c>
      <c r="N13" s="156"/>
      <c r="O13" s="159">
        <f>O14+O22+O32+O51+O78+O83+O40+O64</f>
        <v>376745565</v>
      </c>
      <c r="P13" s="156"/>
      <c r="Q13" s="159">
        <f>Q14+Q22+Q32+Q51+Q78+Q83+Q40+Q64</f>
        <v>717610607.5</v>
      </c>
      <c r="R13" s="156"/>
      <c r="S13" s="159">
        <f>S14+S22+S32+S51+S78+S83+S40+S64</f>
        <v>1453161472.5000002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4346500</v>
      </c>
      <c r="N14" s="187"/>
      <c r="O14" s="139">
        <f>SUM(O15:O21)</f>
        <v>4563825</v>
      </c>
      <c r="P14" s="187"/>
      <c r="Q14" s="139">
        <f>SUM(Q15:Q21)</f>
        <v>8693000.6999999974</v>
      </c>
      <c r="R14" s="187"/>
      <c r="S14" s="139">
        <f>SUM(S15:S21)</f>
        <v>17603325.70000001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201"/>
      <c r="I15" s="116"/>
      <c r="J15" s="201"/>
      <c r="K15" s="116"/>
      <c r="L15" s="114"/>
      <c r="M15" s="116"/>
      <c r="N15" s="114"/>
      <c r="O15" s="116">
        <f t="shared" ref="O15:O21" si="0">M15+(0.05*M15)</f>
        <v>0</v>
      </c>
      <c r="P15" s="199"/>
      <c r="Q15" s="116">
        <f t="shared" ref="Q15:Q21" si="1">M15+(0.1+M15)</f>
        <v>0.1</v>
      </c>
      <c r="R15" s="199"/>
      <c r="S15" s="116">
        <f t="shared" ref="S15:S21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201"/>
      <c r="I16" s="116"/>
      <c r="J16" s="201"/>
      <c r="K16" s="116"/>
      <c r="L16" s="114"/>
      <c r="M16" s="116">
        <v>4346500</v>
      </c>
      <c r="N16" s="114"/>
      <c r="O16" s="116">
        <f t="shared" si="0"/>
        <v>4563825</v>
      </c>
      <c r="P16" s="199"/>
      <c r="Q16" s="116">
        <f t="shared" si="1"/>
        <v>8693000.0999999996</v>
      </c>
      <c r="R16" s="199"/>
      <c r="S16" s="116">
        <f t="shared" si="2"/>
        <v>17603325.100000001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/>
      <c r="N17" s="128"/>
      <c r="O17" s="127">
        <f t="shared" si="0"/>
        <v>0</v>
      </c>
      <c r="P17" s="200"/>
      <c r="Q17" s="127">
        <f t="shared" si="1"/>
        <v>0.1</v>
      </c>
      <c r="R17" s="200"/>
      <c r="S17" s="200">
        <f t="shared" si="2"/>
        <v>0.1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201"/>
      <c r="H18" s="201"/>
      <c r="I18" s="116"/>
      <c r="J18" s="201"/>
      <c r="K18" s="116"/>
      <c r="L18" s="164"/>
      <c r="M18" s="116"/>
      <c r="N18" s="164"/>
      <c r="O18" s="116">
        <f t="shared" si="0"/>
        <v>0</v>
      </c>
      <c r="P18" s="164"/>
      <c r="Q18" s="116">
        <f t="shared" si="1"/>
        <v>0.1</v>
      </c>
      <c r="R18" s="164"/>
      <c r="S18" s="118">
        <f t="shared" si="2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201"/>
      <c r="H19" s="201"/>
      <c r="I19" s="116"/>
      <c r="J19" s="201"/>
      <c r="K19" s="116"/>
      <c r="L19" s="164"/>
      <c r="M19" s="116"/>
      <c r="N19" s="164"/>
      <c r="O19" s="116">
        <f t="shared" si="0"/>
        <v>0</v>
      </c>
      <c r="P19" s="164"/>
      <c r="Q19" s="116">
        <f t="shared" si="1"/>
        <v>0.1</v>
      </c>
      <c r="R19" s="164"/>
      <c r="S19" s="118">
        <f t="shared" si="2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/>
      <c r="N20" s="128">
        <v>0.86</v>
      </c>
      <c r="O20" s="127">
        <f t="shared" si="0"/>
        <v>0</v>
      </c>
      <c r="P20" s="128"/>
      <c r="Q20" s="127">
        <f t="shared" si="1"/>
        <v>0.1</v>
      </c>
      <c r="R20" s="128"/>
      <c r="S20" s="129">
        <f t="shared" si="2"/>
        <v>0.1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201"/>
      <c r="H21" s="201"/>
      <c r="I21" s="116"/>
      <c r="J21" s="201"/>
      <c r="K21" s="116"/>
      <c r="L21" s="201"/>
      <c r="M21" s="116"/>
      <c r="N21" s="201"/>
      <c r="O21" s="116">
        <f t="shared" si="0"/>
        <v>0</v>
      </c>
      <c r="P21" s="201"/>
      <c r="Q21" s="116">
        <f t="shared" si="1"/>
        <v>0.1</v>
      </c>
      <c r="R21" s="201"/>
      <c r="S21" s="118">
        <f t="shared" si="2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17986600</v>
      </c>
      <c r="N22" s="140"/>
      <c r="O22" s="141">
        <f>SUM(O23:O29)</f>
        <v>18885930</v>
      </c>
      <c r="P22" s="140"/>
      <c r="Q22" s="141">
        <f>SUM(Q23:Q29)</f>
        <v>35973200.70000001</v>
      </c>
      <c r="R22" s="140"/>
      <c r="S22" s="141">
        <f>SUM(S23:S29)</f>
        <v>72845730.700000003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/>
      <c r="N23" s="142"/>
      <c r="O23" s="127">
        <f>M23+(0.05*M23)</f>
        <v>0</v>
      </c>
      <c r="P23" s="128"/>
      <c r="Q23" s="127">
        <f>M23+(0.1+M23)</f>
        <v>0.1</v>
      </c>
      <c r="R23" s="128"/>
      <c r="S23" s="129">
        <f>M23+O23+Q23</f>
        <v>0.1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14707600</v>
      </c>
      <c r="N24" s="142"/>
      <c r="O24" s="127">
        <f t="shared" ref="O24:O31" si="3">M24+(0.05*M24)</f>
        <v>15442980</v>
      </c>
      <c r="P24" s="128"/>
      <c r="Q24" s="127">
        <f t="shared" ref="Q24:Q31" si="4">M24+(0.1+M24)</f>
        <v>29415200.100000001</v>
      </c>
      <c r="R24" s="128"/>
      <c r="S24" s="129">
        <f t="shared" ref="S24:S31" si="5">M24+O24+Q24</f>
        <v>59565780.100000001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201"/>
      <c r="H25" s="201"/>
      <c r="I25" s="116"/>
      <c r="J25" s="201"/>
      <c r="K25" s="116"/>
      <c r="L25" s="131"/>
      <c r="M25" s="132"/>
      <c r="N25" s="131"/>
      <c r="O25" s="132">
        <f t="shared" si="3"/>
        <v>0</v>
      </c>
      <c r="P25" s="131"/>
      <c r="Q25" s="132">
        <f t="shared" si="4"/>
        <v>0.1</v>
      </c>
      <c r="R25" s="131"/>
      <c r="S25" s="133">
        <f t="shared" si="5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201"/>
      <c r="H26" s="201"/>
      <c r="I26" s="116"/>
      <c r="J26" s="201"/>
      <c r="K26" s="116"/>
      <c r="L26" s="131"/>
      <c r="M26" s="132"/>
      <c r="N26" s="131"/>
      <c r="O26" s="132">
        <f t="shared" si="3"/>
        <v>0</v>
      </c>
      <c r="P26" s="131"/>
      <c r="Q26" s="132">
        <f t="shared" si="4"/>
        <v>0.1</v>
      </c>
      <c r="R26" s="131"/>
      <c r="S26" s="133">
        <f t="shared" si="5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201"/>
      <c r="H27" s="201"/>
      <c r="I27" s="116"/>
      <c r="J27" s="201"/>
      <c r="K27" s="116"/>
      <c r="L27" s="131"/>
      <c r="M27" s="132"/>
      <c r="N27" s="131"/>
      <c r="O27" s="132">
        <f t="shared" si="3"/>
        <v>0</v>
      </c>
      <c r="P27" s="131"/>
      <c r="Q27" s="132">
        <f t="shared" si="4"/>
        <v>0.1</v>
      </c>
      <c r="R27" s="131"/>
      <c r="S27" s="133">
        <f t="shared" si="5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v>3279000</v>
      </c>
      <c r="N28" s="142"/>
      <c r="O28" s="127">
        <f t="shared" si="3"/>
        <v>3442950</v>
      </c>
      <c r="P28" s="128"/>
      <c r="Q28" s="127">
        <f t="shared" si="4"/>
        <v>6558000.0999999996</v>
      </c>
      <c r="R28" s="128"/>
      <c r="S28" s="129">
        <f t="shared" si="5"/>
        <v>13279950.1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201"/>
      <c r="H29" s="201"/>
      <c r="I29" s="116"/>
      <c r="J29" s="201"/>
      <c r="K29" s="116"/>
      <c r="L29" s="131"/>
      <c r="M29" s="132"/>
      <c r="N29" s="131"/>
      <c r="O29" s="132">
        <f t="shared" si="3"/>
        <v>0</v>
      </c>
      <c r="P29" s="131"/>
      <c r="Q29" s="132">
        <f t="shared" si="4"/>
        <v>0.1</v>
      </c>
      <c r="R29" s="131"/>
      <c r="S29" s="133">
        <f t="shared" si="5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201"/>
      <c r="H30" s="201"/>
      <c r="I30" s="116"/>
      <c r="J30" s="201"/>
      <c r="K30" s="116"/>
      <c r="L30" s="134"/>
      <c r="M30" s="132"/>
      <c r="N30" s="134"/>
      <c r="O30" s="132">
        <f t="shared" si="3"/>
        <v>0</v>
      </c>
      <c r="P30" s="134"/>
      <c r="Q30" s="132">
        <f t="shared" si="4"/>
        <v>0.1</v>
      </c>
      <c r="R30" s="134"/>
      <c r="S30" s="133">
        <f t="shared" si="5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201"/>
      <c r="H31" s="201"/>
      <c r="I31" s="116"/>
      <c r="J31" s="201"/>
      <c r="K31" s="116"/>
      <c r="L31" s="134"/>
      <c r="M31" s="132"/>
      <c r="N31" s="134"/>
      <c r="O31" s="132">
        <f t="shared" si="3"/>
        <v>0</v>
      </c>
      <c r="P31" s="134"/>
      <c r="Q31" s="132">
        <f t="shared" si="4"/>
        <v>0.1</v>
      </c>
      <c r="R31" s="134"/>
      <c r="S31" s="133">
        <f t="shared" si="5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4724000</v>
      </c>
      <c r="N32" s="165"/>
      <c r="O32" s="141">
        <f>SUM(O33:O39)</f>
        <v>4960200</v>
      </c>
      <c r="P32" s="165"/>
      <c r="Q32" s="141">
        <f>SUM(Q33:Q39)</f>
        <v>9448000.6999999993</v>
      </c>
      <c r="R32" s="165"/>
      <c r="S32" s="141">
        <f>SUM(S33:S39)</f>
        <v>19132200.700000003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201"/>
      <c r="H33" s="201"/>
      <c r="I33" s="116"/>
      <c r="J33" s="201"/>
      <c r="K33" s="116"/>
      <c r="L33" s="134"/>
      <c r="M33" s="132"/>
      <c r="N33" s="134"/>
      <c r="O33" s="132">
        <f t="shared" ref="O33:O39" si="6">M33+(0.05*M33)</f>
        <v>0</v>
      </c>
      <c r="P33" s="134"/>
      <c r="Q33" s="132">
        <f t="shared" ref="Q33:Q39" si="7">M33+(0.1+M33)</f>
        <v>0.1</v>
      </c>
      <c r="R33" s="134"/>
      <c r="S33" s="133">
        <f t="shared" ref="S33:S39" si="8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201"/>
      <c r="H34" s="201"/>
      <c r="I34" s="116"/>
      <c r="J34" s="201"/>
      <c r="K34" s="116"/>
      <c r="L34" s="134"/>
      <c r="M34" s="132"/>
      <c r="N34" s="134"/>
      <c r="O34" s="132">
        <f t="shared" si="6"/>
        <v>0</v>
      </c>
      <c r="P34" s="134"/>
      <c r="Q34" s="132">
        <f t="shared" si="7"/>
        <v>0.1</v>
      </c>
      <c r="R34" s="134"/>
      <c r="S34" s="133">
        <f t="shared" si="8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201"/>
      <c r="H35" s="201"/>
      <c r="I35" s="116"/>
      <c r="J35" s="201"/>
      <c r="K35" s="116"/>
      <c r="L35" s="134"/>
      <c r="M35" s="132"/>
      <c r="N35" s="134"/>
      <c r="O35" s="132">
        <f t="shared" si="6"/>
        <v>0</v>
      </c>
      <c r="P35" s="134"/>
      <c r="Q35" s="132">
        <f t="shared" si="7"/>
        <v>0.1</v>
      </c>
      <c r="R35" s="134"/>
      <c r="S35" s="133">
        <f t="shared" si="8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201"/>
      <c r="H36" s="201"/>
      <c r="I36" s="116"/>
      <c r="J36" s="201"/>
      <c r="K36" s="116"/>
      <c r="L36" s="134"/>
      <c r="M36" s="132"/>
      <c r="N36" s="134"/>
      <c r="O36" s="132">
        <f t="shared" si="6"/>
        <v>0</v>
      </c>
      <c r="P36" s="134"/>
      <c r="Q36" s="132">
        <f t="shared" si="7"/>
        <v>0.1</v>
      </c>
      <c r="R36" s="134"/>
      <c r="S36" s="133">
        <f t="shared" si="8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201"/>
      <c r="H37" s="201"/>
      <c r="I37" s="116"/>
      <c r="J37" s="201"/>
      <c r="K37" s="116"/>
      <c r="L37" s="134"/>
      <c r="M37" s="132"/>
      <c r="N37" s="134"/>
      <c r="O37" s="132">
        <f t="shared" si="6"/>
        <v>0</v>
      </c>
      <c r="P37" s="134"/>
      <c r="Q37" s="132">
        <f t="shared" si="7"/>
        <v>0.1</v>
      </c>
      <c r="R37" s="134"/>
      <c r="S37" s="133">
        <f t="shared" si="8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v>4724000</v>
      </c>
      <c r="N38" s="146"/>
      <c r="O38" s="127">
        <f t="shared" si="6"/>
        <v>4960200</v>
      </c>
      <c r="P38" s="128"/>
      <c r="Q38" s="127">
        <f t="shared" si="7"/>
        <v>9448000.0999999996</v>
      </c>
      <c r="R38" s="128"/>
      <c r="S38" s="129">
        <f t="shared" si="8"/>
        <v>19132200.100000001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201"/>
      <c r="H39" s="201"/>
      <c r="I39" s="116"/>
      <c r="J39" s="201"/>
      <c r="K39" s="116"/>
      <c r="L39" s="134"/>
      <c r="M39" s="132"/>
      <c r="N39" s="134"/>
      <c r="O39" s="132">
        <f t="shared" si="6"/>
        <v>0</v>
      </c>
      <c r="P39" s="134"/>
      <c r="Q39" s="132">
        <f t="shared" si="7"/>
        <v>0.1</v>
      </c>
      <c r="R39" s="134"/>
      <c r="S39" s="133">
        <f t="shared" si="8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5100000</v>
      </c>
      <c r="N40" s="165"/>
      <c r="O40" s="141">
        <f>SUM(O41:O50)</f>
        <v>5355000</v>
      </c>
      <c r="P40" s="165"/>
      <c r="Q40" s="141">
        <f>SUM(Q41:Q50)</f>
        <v>10200000.999999996</v>
      </c>
      <c r="R40" s="165"/>
      <c r="S40" s="141">
        <f>SUM(S41:S50)</f>
        <v>20655001.000000015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201"/>
      <c r="H41" s="201"/>
      <c r="I41" s="116"/>
      <c r="J41" s="201"/>
      <c r="K41" s="116"/>
      <c r="L41" s="134"/>
      <c r="M41" s="132">
        <v>5100000</v>
      </c>
      <c r="N41" s="134"/>
      <c r="O41" s="132">
        <f t="shared" ref="O41:O50" si="9">M41+(0.05*M41)</f>
        <v>5355000</v>
      </c>
      <c r="P41" s="134"/>
      <c r="Q41" s="132">
        <f t="shared" ref="Q41:Q50" si="10">M41+(0.1+M41)</f>
        <v>10200000.1</v>
      </c>
      <c r="R41" s="134"/>
      <c r="S41" s="133">
        <f t="shared" ref="S41:S50" si="11">M41+O41+Q41</f>
        <v>20655000.100000001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201"/>
      <c r="H42" s="201"/>
      <c r="I42" s="116"/>
      <c r="J42" s="201"/>
      <c r="K42" s="116"/>
      <c r="L42" s="134"/>
      <c r="M42" s="132"/>
      <c r="N42" s="134"/>
      <c r="O42" s="132">
        <f t="shared" si="9"/>
        <v>0</v>
      </c>
      <c r="P42" s="134"/>
      <c r="Q42" s="132">
        <f t="shared" si="10"/>
        <v>0.1</v>
      </c>
      <c r="R42" s="134"/>
      <c r="S42" s="133">
        <f t="shared" si="11"/>
        <v>0.1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201"/>
      <c r="H43" s="201"/>
      <c r="I43" s="116"/>
      <c r="J43" s="201"/>
      <c r="K43" s="116"/>
      <c r="L43" s="134"/>
      <c r="M43" s="132"/>
      <c r="N43" s="134"/>
      <c r="O43" s="132">
        <f t="shared" si="9"/>
        <v>0</v>
      </c>
      <c r="P43" s="134"/>
      <c r="Q43" s="132">
        <f t="shared" si="10"/>
        <v>0.1</v>
      </c>
      <c r="R43" s="134"/>
      <c r="S43" s="133">
        <f t="shared" si="11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201"/>
      <c r="H44" s="201"/>
      <c r="I44" s="116"/>
      <c r="J44" s="201"/>
      <c r="K44" s="116"/>
      <c r="L44" s="134"/>
      <c r="M44" s="132"/>
      <c r="N44" s="134"/>
      <c r="O44" s="132">
        <f t="shared" si="9"/>
        <v>0</v>
      </c>
      <c r="P44" s="134"/>
      <c r="Q44" s="132">
        <f t="shared" si="10"/>
        <v>0.1</v>
      </c>
      <c r="R44" s="134"/>
      <c r="S44" s="133">
        <f t="shared" si="11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201"/>
      <c r="H45" s="201"/>
      <c r="I45" s="116"/>
      <c r="J45" s="201"/>
      <c r="K45" s="116"/>
      <c r="L45" s="134"/>
      <c r="M45" s="132"/>
      <c r="N45" s="134"/>
      <c r="O45" s="132">
        <f t="shared" si="9"/>
        <v>0</v>
      </c>
      <c r="P45" s="134"/>
      <c r="Q45" s="132">
        <f t="shared" si="10"/>
        <v>0.1</v>
      </c>
      <c r="R45" s="134"/>
      <c r="S45" s="133">
        <f t="shared" si="11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201"/>
      <c r="H46" s="201"/>
      <c r="I46" s="116"/>
      <c r="J46" s="201"/>
      <c r="K46" s="116"/>
      <c r="L46" s="134"/>
      <c r="M46" s="132"/>
      <c r="N46" s="134"/>
      <c r="O46" s="132">
        <f t="shared" si="9"/>
        <v>0</v>
      </c>
      <c r="P46" s="134"/>
      <c r="Q46" s="132">
        <f t="shared" si="10"/>
        <v>0.1</v>
      </c>
      <c r="R46" s="134"/>
      <c r="S46" s="133">
        <f t="shared" si="11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201"/>
      <c r="H47" s="201"/>
      <c r="I47" s="116"/>
      <c r="J47" s="201"/>
      <c r="K47" s="116"/>
      <c r="L47" s="134"/>
      <c r="M47" s="132"/>
      <c r="N47" s="134"/>
      <c r="O47" s="132">
        <f t="shared" si="9"/>
        <v>0</v>
      </c>
      <c r="P47" s="134"/>
      <c r="Q47" s="132">
        <f t="shared" si="10"/>
        <v>0.1</v>
      </c>
      <c r="R47" s="134"/>
      <c r="S47" s="133">
        <f t="shared" si="11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201"/>
      <c r="H48" s="201"/>
      <c r="I48" s="116"/>
      <c r="J48" s="201"/>
      <c r="K48" s="116"/>
      <c r="L48" s="134"/>
      <c r="M48" s="132"/>
      <c r="N48" s="134"/>
      <c r="O48" s="132">
        <f t="shared" si="9"/>
        <v>0</v>
      </c>
      <c r="P48" s="134"/>
      <c r="Q48" s="132">
        <f t="shared" si="10"/>
        <v>0.1</v>
      </c>
      <c r="R48" s="134"/>
      <c r="S48" s="133">
        <f t="shared" si="11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201"/>
      <c r="H49" s="201"/>
      <c r="I49" s="116"/>
      <c r="J49" s="201"/>
      <c r="K49" s="116"/>
      <c r="L49" s="134"/>
      <c r="M49" s="132"/>
      <c r="N49" s="134"/>
      <c r="O49" s="132">
        <f t="shared" si="9"/>
        <v>0</v>
      </c>
      <c r="P49" s="134"/>
      <c r="Q49" s="132">
        <f t="shared" si="10"/>
        <v>0.1</v>
      </c>
      <c r="R49" s="134"/>
      <c r="S49" s="133">
        <f t="shared" si="11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201"/>
      <c r="H50" s="201"/>
      <c r="I50" s="116"/>
      <c r="J50" s="201"/>
      <c r="K50" s="116"/>
      <c r="L50" s="134"/>
      <c r="M50" s="132"/>
      <c r="N50" s="134"/>
      <c r="O50" s="132">
        <f t="shared" si="9"/>
        <v>0</v>
      </c>
      <c r="P50" s="134"/>
      <c r="Q50" s="132">
        <f t="shared" si="10"/>
        <v>0.1</v>
      </c>
      <c r="R50" s="134"/>
      <c r="S50" s="133">
        <f t="shared" si="11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86712900</v>
      </c>
      <c r="N51" s="140"/>
      <c r="O51" s="141">
        <f>SUM(O52:O63)</f>
        <v>91048545</v>
      </c>
      <c r="P51" s="140"/>
      <c r="Q51" s="141">
        <f>SUM(Q52:Q63)</f>
        <v>173425801.19999993</v>
      </c>
      <c r="R51" s="140"/>
      <c r="S51" s="141">
        <f>SUM(S52:S63)</f>
        <v>351187246.20000017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1958500</v>
      </c>
      <c r="N52" s="142"/>
      <c r="O52" s="143">
        <f t="shared" ref="O52:O63" si="12">M52+(0.05*M52)</f>
        <v>2056425</v>
      </c>
      <c r="P52" s="142"/>
      <c r="Q52" s="143">
        <f t="shared" ref="Q52:Q63" si="13">M52+(0.1+M52)</f>
        <v>3917000.1</v>
      </c>
      <c r="R52" s="142"/>
      <c r="S52" s="144">
        <f t="shared" ref="S52:S63" si="14">M52+O52+Q52</f>
        <v>7931925.0999999996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v>41024500</v>
      </c>
      <c r="N53" s="173"/>
      <c r="O53" s="174">
        <f t="shared" si="12"/>
        <v>43075725</v>
      </c>
      <c r="P53" s="173"/>
      <c r="Q53" s="174">
        <f t="shared" si="13"/>
        <v>82049000.099999994</v>
      </c>
      <c r="R53" s="173"/>
      <c r="S53" s="175">
        <f t="shared" si="14"/>
        <v>166149225.09999999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/>
      <c r="N54" s="190"/>
      <c r="O54" s="191">
        <f t="shared" si="12"/>
        <v>0</v>
      </c>
      <c r="P54" s="190"/>
      <c r="Q54" s="191">
        <f t="shared" si="13"/>
        <v>0.1</v>
      </c>
      <c r="R54" s="190"/>
      <c r="S54" s="192">
        <f t="shared" si="14"/>
        <v>0.1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18710500</v>
      </c>
      <c r="N55" s="142"/>
      <c r="O55" s="127">
        <f t="shared" si="12"/>
        <v>19646025</v>
      </c>
      <c r="P55" s="128"/>
      <c r="Q55" s="127">
        <f t="shared" si="13"/>
        <v>37421000.100000001</v>
      </c>
      <c r="R55" s="128"/>
      <c r="S55" s="129">
        <f t="shared" si="14"/>
        <v>75777525.099999994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v>5905000</v>
      </c>
      <c r="N56" s="142"/>
      <c r="O56" s="127">
        <f t="shared" si="12"/>
        <v>6200250</v>
      </c>
      <c r="P56" s="128"/>
      <c r="Q56" s="127">
        <f t="shared" si="13"/>
        <v>11810000.1</v>
      </c>
      <c r="R56" s="128"/>
      <c r="S56" s="129">
        <f t="shared" si="14"/>
        <v>23915250.100000001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2"/>
        <v>0</v>
      </c>
      <c r="P57" s="142"/>
      <c r="Q57" s="143">
        <f t="shared" si="13"/>
        <v>0.1</v>
      </c>
      <c r="R57" s="142"/>
      <c r="S57" s="144">
        <f t="shared" si="14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201"/>
      <c r="H58" s="201"/>
      <c r="I58" s="116"/>
      <c r="J58" s="201"/>
      <c r="K58" s="116"/>
      <c r="L58" s="131"/>
      <c r="M58" s="132">
        <v>1980000</v>
      </c>
      <c r="N58" s="131"/>
      <c r="O58" s="132">
        <f t="shared" si="12"/>
        <v>2079000</v>
      </c>
      <c r="P58" s="131"/>
      <c r="Q58" s="132">
        <f t="shared" si="13"/>
        <v>3960000.1</v>
      </c>
      <c r="R58" s="131"/>
      <c r="S58" s="133">
        <f t="shared" si="14"/>
        <v>8019000.0999999996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201"/>
      <c r="H59" s="201"/>
      <c r="I59" s="116"/>
      <c r="J59" s="201"/>
      <c r="K59" s="116"/>
      <c r="L59" s="131"/>
      <c r="M59" s="132"/>
      <c r="N59" s="131"/>
      <c r="O59" s="132">
        <f t="shared" si="12"/>
        <v>0</v>
      </c>
      <c r="P59" s="131"/>
      <c r="Q59" s="132">
        <f t="shared" si="13"/>
        <v>0.1</v>
      </c>
      <c r="R59" s="131"/>
      <c r="S59" s="133">
        <f t="shared" si="14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201"/>
      <c r="H60" s="201"/>
      <c r="I60" s="116"/>
      <c r="J60" s="201"/>
      <c r="K60" s="116"/>
      <c r="L60" s="131"/>
      <c r="M60" s="132"/>
      <c r="N60" s="131"/>
      <c r="O60" s="132">
        <f t="shared" si="12"/>
        <v>0</v>
      </c>
      <c r="P60" s="131"/>
      <c r="Q60" s="132">
        <f t="shared" si="13"/>
        <v>0.1</v>
      </c>
      <c r="R60" s="131"/>
      <c r="S60" s="133">
        <f t="shared" si="14"/>
        <v>0.1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v>17134400</v>
      </c>
      <c r="N61" s="142"/>
      <c r="O61" s="127">
        <f t="shared" si="12"/>
        <v>17991120</v>
      </c>
      <c r="P61" s="128"/>
      <c r="Q61" s="127">
        <f t="shared" si="13"/>
        <v>34268800.100000001</v>
      </c>
      <c r="R61" s="128"/>
      <c r="S61" s="129">
        <f t="shared" si="14"/>
        <v>69394320.099999994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201"/>
      <c r="H62" s="201"/>
      <c r="I62" s="132"/>
      <c r="J62" s="166"/>
      <c r="K62" s="132"/>
      <c r="L62" s="131"/>
      <c r="M62" s="132"/>
      <c r="N62" s="131"/>
      <c r="O62" s="132">
        <f t="shared" si="12"/>
        <v>0</v>
      </c>
      <c r="P62" s="131"/>
      <c r="Q62" s="132">
        <f t="shared" si="13"/>
        <v>0.1</v>
      </c>
      <c r="R62" s="131"/>
      <c r="S62" s="133">
        <f t="shared" si="14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201"/>
      <c r="H63" s="201"/>
      <c r="I63" s="132"/>
      <c r="J63" s="166"/>
      <c r="K63" s="132"/>
      <c r="L63" s="131"/>
      <c r="M63" s="132"/>
      <c r="N63" s="131"/>
      <c r="O63" s="132">
        <f t="shared" si="12"/>
        <v>0</v>
      </c>
      <c r="P63" s="131"/>
      <c r="Q63" s="132">
        <f t="shared" si="13"/>
        <v>0.1</v>
      </c>
      <c r="R63" s="131"/>
      <c r="S63" s="133">
        <f t="shared" si="14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22909300</v>
      </c>
      <c r="N64" s="140"/>
      <c r="O64" s="141">
        <f>SUM(O65:O77)</f>
        <v>24054765</v>
      </c>
      <c r="P64" s="140"/>
      <c r="Q64" s="141">
        <f>SUM(Q65:Q77)</f>
        <v>45818601.300000019</v>
      </c>
      <c r="R64" s="140"/>
      <c r="S64" s="141">
        <f>SUM(S65:S77)</f>
        <v>92782666.299999923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201"/>
      <c r="H65" s="201"/>
      <c r="I65" s="132"/>
      <c r="J65" s="166"/>
      <c r="K65" s="132"/>
      <c r="L65" s="131"/>
      <c r="M65" s="132"/>
      <c r="N65" s="131"/>
      <c r="O65" s="132">
        <f t="shared" ref="O65:O77" si="15">M65+(0.05*M65)</f>
        <v>0</v>
      </c>
      <c r="P65" s="131"/>
      <c r="Q65" s="132">
        <f t="shared" ref="Q65:Q77" si="16">M65+(0.1+M65)</f>
        <v>0.1</v>
      </c>
      <c r="R65" s="131"/>
      <c r="S65" s="133">
        <f t="shared" ref="S65:S77" si="17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201"/>
      <c r="H66" s="201"/>
      <c r="I66" s="132"/>
      <c r="J66" s="166"/>
      <c r="K66" s="132"/>
      <c r="L66" s="131"/>
      <c r="M66" s="132">
        <v>18818200</v>
      </c>
      <c r="N66" s="131"/>
      <c r="O66" s="132">
        <f t="shared" si="15"/>
        <v>19759110</v>
      </c>
      <c r="P66" s="131"/>
      <c r="Q66" s="132">
        <f t="shared" si="16"/>
        <v>37636400.100000001</v>
      </c>
      <c r="R66" s="131"/>
      <c r="S66" s="133">
        <f t="shared" si="17"/>
        <v>76213710.099999994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201"/>
      <c r="H67" s="201"/>
      <c r="I67" s="132"/>
      <c r="J67" s="166"/>
      <c r="K67" s="132"/>
      <c r="L67" s="131"/>
      <c r="M67" s="132"/>
      <c r="N67" s="131"/>
      <c r="O67" s="132">
        <f t="shared" si="15"/>
        <v>0</v>
      </c>
      <c r="P67" s="131"/>
      <c r="Q67" s="132">
        <f t="shared" si="16"/>
        <v>0.1</v>
      </c>
      <c r="R67" s="131"/>
      <c r="S67" s="133">
        <f t="shared" si="17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201"/>
      <c r="H68" s="201"/>
      <c r="I68" s="132"/>
      <c r="J68" s="166"/>
      <c r="K68" s="132"/>
      <c r="L68" s="131"/>
      <c r="M68" s="132"/>
      <c r="N68" s="131"/>
      <c r="O68" s="132">
        <f t="shared" si="15"/>
        <v>0</v>
      </c>
      <c r="P68" s="131"/>
      <c r="Q68" s="132">
        <f t="shared" si="16"/>
        <v>0.1</v>
      </c>
      <c r="R68" s="131"/>
      <c r="S68" s="133">
        <f t="shared" si="17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201"/>
      <c r="H69" s="201"/>
      <c r="I69" s="132"/>
      <c r="J69" s="166"/>
      <c r="K69" s="132"/>
      <c r="L69" s="131"/>
      <c r="M69" s="132">
        <v>4091100</v>
      </c>
      <c r="N69" s="131"/>
      <c r="O69" s="132">
        <f t="shared" si="15"/>
        <v>4295655</v>
      </c>
      <c r="P69" s="131"/>
      <c r="Q69" s="132">
        <f t="shared" si="16"/>
        <v>8182200.0999999996</v>
      </c>
      <c r="R69" s="131"/>
      <c r="S69" s="133">
        <f t="shared" si="17"/>
        <v>16568955.1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201"/>
      <c r="H70" s="201"/>
      <c r="I70" s="132"/>
      <c r="J70" s="166"/>
      <c r="K70" s="132"/>
      <c r="L70" s="131"/>
      <c r="M70" s="132"/>
      <c r="N70" s="131"/>
      <c r="O70" s="132">
        <f t="shared" si="15"/>
        <v>0</v>
      </c>
      <c r="P70" s="131"/>
      <c r="Q70" s="132">
        <f t="shared" si="16"/>
        <v>0.1</v>
      </c>
      <c r="R70" s="131"/>
      <c r="S70" s="133">
        <f t="shared" si="17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201"/>
      <c r="H71" s="201"/>
      <c r="I71" s="132"/>
      <c r="J71" s="166"/>
      <c r="K71" s="132"/>
      <c r="L71" s="131"/>
      <c r="M71" s="132"/>
      <c r="N71" s="131"/>
      <c r="O71" s="132">
        <f t="shared" si="15"/>
        <v>0</v>
      </c>
      <c r="P71" s="131"/>
      <c r="Q71" s="132">
        <f t="shared" si="16"/>
        <v>0.1</v>
      </c>
      <c r="R71" s="131"/>
      <c r="S71" s="133">
        <f t="shared" si="17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201"/>
      <c r="H72" s="201"/>
      <c r="I72" s="132"/>
      <c r="J72" s="166"/>
      <c r="K72" s="132"/>
      <c r="L72" s="131"/>
      <c r="M72" s="132"/>
      <c r="N72" s="131"/>
      <c r="O72" s="132">
        <f t="shared" si="15"/>
        <v>0</v>
      </c>
      <c r="P72" s="131"/>
      <c r="Q72" s="132">
        <f t="shared" si="16"/>
        <v>0.1</v>
      </c>
      <c r="R72" s="131"/>
      <c r="S72" s="133">
        <f t="shared" si="17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201"/>
      <c r="H73" s="201"/>
      <c r="I73" s="132"/>
      <c r="J73" s="166"/>
      <c r="K73" s="132"/>
      <c r="L73" s="131"/>
      <c r="M73" s="132"/>
      <c r="N73" s="131"/>
      <c r="O73" s="132">
        <f t="shared" si="15"/>
        <v>0</v>
      </c>
      <c r="P73" s="131"/>
      <c r="Q73" s="132">
        <f t="shared" si="16"/>
        <v>0.1</v>
      </c>
      <c r="R73" s="131"/>
      <c r="S73" s="133">
        <f t="shared" si="17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201"/>
      <c r="H74" s="201"/>
      <c r="I74" s="132"/>
      <c r="J74" s="166"/>
      <c r="K74" s="132"/>
      <c r="L74" s="131"/>
      <c r="M74" s="132"/>
      <c r="N74" s="131"/>
      <c r="O74" s="132">
        <f t="shared" si="15"/>
        <v>0</v>
      </c>
      <c r="P74" s="131"/>
      <c r="Q74" s="132">
        <f t="shared" si="16"/>
        <v>0.1</v>
      </c>
      <c r="R74" s="131"/>
      <c r="S74" s="133">
        <f t="shared" si="17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201"/>
      <c r="H75" s="201"/>
      <c r="I75" s="132"/>
      <c r="J75" s="166"/>
      <c r="K75" s="132"/>
      <c r="L75" s="131"/>
      <c r="M75" s="132"/>
      <c r="N75" s="131"/>
      <c r="O75" s="132">
        <f t="shared" si="15"/>
        <v>0</v>
      </c>
      <c r="P75" s="131"/>
      <c r="Q75" s="132">
        <f t="shared" si="16"/>
        <v>0.1</v>
      </c>
      <c r="R75" s="131"/>
      <c r="S75" s="133">
        <f t="shared" si="17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201"/>
      <c r="H76" s="201"/>
      <c r="I76" s="132"/>
      <c r="J76" s="166"/>
      <c r="K76" s="132"/>
      <c r="L76" s="131"/>
      <c r="M76" s="132"/>
      <c r="N76" s="131"/>
      <c r="O76" s="132">
        <f t="shared" si="15"/>
        <v>0</v>
      </c>
      <c r="P76" s="131"/>
      <c r="Q76" s="132">
        <f t="shared" si="16"/>
        <v>0.1</v>
      </c>
      <c r="R76" s="131"/>
      <c r="S76" s="133">
        <f t="shared" si="17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201"/>
      <c r="H77" s="201"/>
      <c r="I77" s="132"/>
      <c r="J77" s="166"/>
      <c r="K77" s="132"/>
      <c r="L77" s="131"/>
      <c r="M77" s="132"/>
      <c r="N77" s="131"/>
      <c r="O77" s="132">
        <f t="shared" si="15"/>
        <v>0</v>
      </c>
      <c r="P77" s="131"/>
      <c r="Q77" s="132">
        <f t="shared" si="16"/>
        <v>0.1</v>
      </c>
      <c r="R77" s="131"/>
      <c r="S77" s="133">
        <f t="shared" si="17"/>
        <v>0.1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180710400</v>
      </c>
      <c r="N78" s="140"/>
      <c r="O78" s="141">
        <f>SUM(O79:O82)</f>
        <v>189745920</v>
      </c>
      <c r="P78" s="140"/>
      <c r="Q78" s="141">
        <f>SUM(Q79:Q82)</f>
        <v>361420800.39999998</v>
      </c>
      <c r="R78" s="140"/>
      <c r="S78" s="141">
        <f>SUM(S79:S82)</f>
        <v>731877120.39999998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201"/>
      <c r="H79" s="201"/>
      <c r="I79" s="116"/>
      <c r="J79" s="201"/>
      <c r="K79" s="116"/>
      <c r="L79" s="131"/>
      <c r="M79" s="132">
        <v>35040000</v>
      </c>
      <c r="N79" s="131"/>
      <c r="O79" s="132">
        <f t="shared" ref="O79:O82" si="18">M79+(0.05*M79)</f>
        <v>36792000</v>
      </c>
      <c r="P79" s="131"/>
      <c r="Q79" s="132">
        <f t="shared" ref="Q79:Q82" si="19">M79+(0.1+M79)</f>
        <v>70080000.099999994</v>
      </c>
      <c r="R79" s="131"/>
      <c r="S79" s="133">
        <f t="shared" ref="S79:S82" si="20">M79+O79+Q79</f>
        <v>141912000.09999999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14990400</v>
      </c>
      <c r="N80" s="142"/>
      <c r="O80" s="127">
        <f t="shared" si="18"/>
        <v>15739920</v>
      </c>
      <c r="P80" s="128"/>
      <c r="Q80" s="127">
        <f t="shared" si="19"/>
        <v>29980800.100000001</v>
      </c>
      <c r="R80" s="128"/>
      <c r="S80" s="129">
        <f t="shared" si="20"/>
        <v>60711120.100000001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201"/>
      <c r="H81" s="201"/>
      <c r="I81" s="116"/>
      <c r="J81" s="201"/>
      <c r="K81" s="116"/>
      <c r="L81" s="131"/>
      <c r="M81" s="132"/>
      <c r="N81" s="131"/>
      <c r="O81" s="132">
        <f t="shared" si="18"/>
        <v>0</v>
      </c>
      <c r="P81" s="131"/>
      <c r="Q81" s="132">
        <f t="shared" si="19"/>
        <v>0.1</v>
      </c>
      <c r="R81" s="131"/>
      <c r="S81" s="133">
        <f t="shared" si="20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v>130680000</v>
      </c>
      <c r="N82" s="142"/>
      <c r="O82" s="127">
        <f t="shared" si="18"/>
        <v>137214000</v>
      </c>
      <c r="P82" s="128"/>
      <c r="Q82" s="127">
        <f t="shared" si="19"/>
        <v>261360000.09999999</v>
      </c>
      <c r="R82" s="128"/>
      <c r="S82" s="129">
        <f t="shared" si="20"/>
        <v>529254000.10000002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36315600</v>
      </c>
      <c r="N83" s="151"/>
      <c r="O83" s="152">
        <f>SUM(O84:O98)</f>
        <v>38131380</v>
      </c>
      <c r="P83" s="151"/>
      <c r="Q83" s="152">
        <f>SUM(Q84:Q98)</f>
        <v>72631201.500000015</v>
      </c>
      <c r="R83" s="151"/>
      <c r="S83" s="152">
        <f>SUM(S84:S98)</f>
        <v>147078181.49999994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/>
      <c r="N84" s="142"/>
      <c r="O84" s="127">
        <f t="shared" ref="O84:O98" si="21">M84+(0.05*M84)</f>
        <v>0</v>
      </c>
      <c r="P84" s="128"/>
      <c r="Q84" s="127">
        <f t="shared" ref="Q84:Q98" si="22">M84+(0.1+M84)</f>
        <v>0.1</v>
      </c>
      <c r="R84" s="128"/>
      <c r="S84" s="129">
        <f t="shared" ref="S84:S98" si="23">M84+O84+Q84</f>
        <v>0.1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201"/>
      <c r="H85" s="201"/>
      <c r="I85" s="116"/>
      <c r="J85" s="201"/>
      <c r="K85" s="116"/>
      <c r="L85" s="131"/>
      <c r="M85" s="132">
        <v>12750000</v>
      </c>
      <c r="N85" s="131"/>
      <c r="O85" s="132">
        <f t="shared" si="21"/>
        <v>13387500</v>
      </c>
      <c r="P85" s="131"/>
      <c r="Q85" s="132">
        <f t="shared" si="22"/>
        <v>25500000.100000001</v>
      </c>
      <c r="R85" s="131"/>
      <c r="S85" s="133">
        <f t="shared" si="23"/>
        <v>51637500.100000001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201"/>
      <c r="H86" s="201"/>
      <c r="I86" s="116"/>
      <c r="J86" s="201"/>
      <c r="K86" s="116"/>
      <c r="L86" s="131"/>
      <c r="M86" s="132"/>
      <c r="N86" s="131"/>
      <c r="O86" s="132">
        <f t="shared" si="21"/>
        <v>0</v>
      </c>
      <c r="P86" s="131"/>
      <c r="Q86" s="132">
        <f t="shared" si="22"/>
        <v>0.1</v>
      </c>
      <c r="R86" s="131"/>
      <c r="S86" s="133">
        <f t="shared" si="23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201"/>
      <c r="H87" s="201"/>
      <c r="I87" s="116"/>
      <c r="J87" s="201"/>
      <c r="K87" s="116"/>
      <c r="L87" s="131"/>
      <c r="M87" s="132"/>
      <c r="N87" s="131"/>
      <c r="O87" s="132">
        <f t="shared" si="21"/>
        <v>0</v>
      </c>
      <c r="P87" s="131"/>
      <c r="Q87" s="132">
        <f t="shared" si="22"/>
        <v>0.1</v>
      </c>
      <c r="R87" s="131"/>
      <c r="S87" s="133">
        <f t="shared" si="23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9450000</v>
      </c>
      <c r="N88" s="142"/>
      <c r="O88" s="127">
        <f t="shared" si="21"/>
        <v>9922500</v>
      </c>
      <c r="P88" s="128"/>
      <c r="Q88" s="127">
        <f t="shared" si="22"/>
        <v>18900000.100000001</v>
      </c>
      <c r="R88" s="128"/>
      <c r="S88" s="129">
        <f t="shared" si="23"/>
        <v>38272500.100000001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201"/>
      <c r="H89" s="201"/>
      <c r="I89" s="116"/>
      <c r="J89" s="201"/>
      <c r="K89" s="116"/>
      <c r="L89" s="131"/>
      <c r="M89" s="132"/>
      <c r="N89" s="131"/>
      <c r="O89" s="132">
        <f t="shared" si="21"/>
        <v>0</v>
      </c>
      <c r="P89" s="131"/>
      <c r="Q89" s="132">
        <f t="shared" si="22"/>
        <v>0.1</v>
      </c>
      <c r="R89" s="131"/>
      <c r="S89" s="133">
        <f t="shared" si="23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201"/>
      <c r="H90" s="201"/>
      <c r="I90" s="116"/>
      <c r="J90" s="201"/>
      <c r="K90" s="116"/>
      <c r="L90" s="131"/>
      <c r="M90" s="132"/>
      <c r="N90" s="131"/>
      <c r="O90" s="132">
        <f t="shared" si="21"/>
        <v>0</v>
      </c>
      <c r="P90" s="131"/>
      <c r="Q90" s="132">
        <f t="shared" si="22"/>
        <v>0.1</v>
      </c>
      <c r="R90" s="131"/>
      <c r="S90" s="133">
        <f t="shared" si="23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201"/>
      <c r="H91" s="201"/>
      <c r="I91" s="116"/>
      <c r="J91" s="201"/>
      <c r="K91" s="116"/>
      <c r="L91" s="131"/>
      <c r="M91" s="132"/>
      <c r="N91" s="131"/>
      <c r="O91" s="132">
        <f t="shared" si="21"/>
        <v>0</v>
      </c>
      <c r="P91" s="131"/>
      <c r="Q91" s="132">
        <f t="shared" si="22"/>
        <v>0.1</v>
      </c>
      <c r="R91" s="131"/>
      <c r="S91" s="133">
        <f t="shared" si="23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201"/>
      <c r="H92" s="201"/>
      <c r="I92" s="116"/>
      <c r="J92" s="201"/>
      <c r="K92" s="116"/>
      <c r="L92" s="131"/>
      <c r="M92" s="132"/>
      <c r="N92" s="131"/>
      <c r="O92" s="132">
        <f t="shared" si="21"/>
        <v>0</v>
      </c>
      <c r="P92" s="131"/>
      <c r="Q92" s="132">
        <f t="shared" si="22"/>
        <v>0.1</v>
      </c>
      <c r="R92" s="131"/>
      <c r="S92" s="133">
        <f t="shared" si="23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201"/>
      <c r="H93" s="201"/>
      <c r="I93" s="116"/>
      <c r="J93" s="201"/>
      <c r="K93" s="116"/>
      <c r="L93" s="131"/>
      <c r="M93" s="132"/>
      <c r="N93" s="131"/>
      <c r="O93" s="132">
        <f t="shared" si="21"/>
        <v>0</v>
      </c>
      <c r="P93" s="131"/>
      <c r="Q93" s="132">
        <f t="shared" si="22"/>
        <v>0.1</v>
      </c>
      <c r="R93" s="131"/>
      <c r="S93" s="133">
        <f t="shared" si="23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201"/>
      <c r="H94" s="201"/>
      <c r="I94" s="116"/>
      <c r="J94" s="201"/>
      <c r="K94" s="116"/>
      <c r="L94" s="131"/>
      <c r="M94" s="132"/>
      <c r="N94" s="131"/>
      <c r="O94" s="132">
        <f t="shared" si="21"/>
        <v>0</v>
      </c>
      <c r="P94" s="131"/>
      <c r="Q94" s="132">
        <f t="shared" si="22"/>
        <v>0.1</v>
      </c>
      <c r="R94" s="131"/>
      <c r="S94" s="133">
        <f t="shared" si="23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>
        <v>11115600</v>
      </c>
      <c r="N95" s="142"/>
      <c r="O95" s="127">
        <f t="shared" si="21"/>
        <v>11671380</v>
      </c>
      <c r="P95" s="128"/>
      <c r="Q95" s="127">
        <f t="shared" si="22"/>
        <v>22231200.100000001</v>
      </c>
      <c r="R95" s="128"/>
      <c r="S95" s="129">
        <f t="shared" si="23"/>
        <v>45018180.100000001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1"/>
        <v>0</v>
      </c>
      <c r="P96" s="142"/>
      <c r="Q96" s="143">
        <f t="shared" si="22"/>
        <v>0.1</v>
      </c>
      <c r="R96" s="142"/>
      <c r="S96" s="144">
        <f t="shared" si="23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>
        <v>3000000</v>
      </c>
      <c r="N97" s="142"/>
      <c r="O97" s="127">
        <f t="shared" si="21"/>
        <v>3150000</v>
      </c>
      <c r="P97" s="128"/>
      <c r="Q97" s="127">
        <f t="shared" si="22"/>
        <v>6000000.0999999996</v>
      </c>
      <c r="R97" s="128"/>
      <c r="S97" s="129">
        <f t="shared" si="23"/>
        <v>12150000.1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201"/>
      <c r="H98" s="201"/>
      <c r="I98" s="116"/>
      <c r="J98" s="201"/>
      <c r="K98" s="116"/>
      <c r="L98" s="131"/>
      <c r="M98" s="132"/>
      <c r="N98" s="131"/>
      <c r="O98" s="132">
        <f t="shared" si="21"/>
        <v>0</v>
      </c>
      <c r="P98" s="131"/>
      <c r="Q98" s="132">
        <f t="shared" si="22"/>
        <v>0.1</v>
      </c>
      <c r="R98" s="131"/>
      <c r="S98" s="133">
        <f t="shared" si="23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201"/>
      <c r="H99" s="201"/>
      <c r="I99" s="116"/>
      <c r="J99" s="201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0</v>
      </c>
      <c r="N100" s="158"/>
      <c r="O100" s="159">
        <f>O101+O103</f>
        <v>0</v>
      </c>
      <c r="P100" s="158"/>
      <c r="Q100" s="159">
        <f>Q101+Q103</f>
        <v>0.30000000000000004</v>
      </c>
      <c r="R100" s="158"/>
      <c r="S100" s="159">
        <f>S101+S103</f>
        <v>0.30000000000000004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201"/>
      <c r="H102" s="201"/>
      <c r="I102" s="116"/>
      <c r="J102" s="201"/>
      <c r="K102" s="116"/>
      <c r="L102" s="131"/>
      <c r="M102" s="132"/>
      <c r="N102" s="131"/>
      <c r="O102" s="132">
        <f t="shared" ref="O102" si="24">M102+(0.05*M102)</f>
        <v>0</v>
      </c>
      <c r="P102" s="131"/>
      <c r="Q102" s="132">
        <f t="shared" ref="Q102" si="25">M102+(0.1+M102)</f>
        <v>0.1</v>
      </c>
      <c r="R102" s="131"/>
      <c r="S102" s="132">
        <f t="shared" ref="S102" si="26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0</v>
      </c>
      <c r="N103" s="140"/>
      <c r="O103" s="141">
        <f>SUM(O104:O105)</f>
        <v>0</v>
      </c>
      <c r="P103" s="140"/>
      <c r="Q103" s="141">
        <f>SUM(Q104:Q105)</f>
        <v>0.2</v>
      </c>
      <c r="R103" s="140"/>
      <c r="S103" s="141">
        <f>SUM(S104:S105)</f>
        <v>0.2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/>
      <c r="N104" s="142"/>
      <c r="O104" s="127">
        <f>M104+(0.05*M104)</f>
        <v>0</v>
      </c>
      <c r="P104" s="128"/>
      <c r="Q104" s="127">
        <f>M104+(0.1+M104)</f>
        <v>0.1</v>
      </c>
      <c r="R104" s="128"/>
      <c r="S104" s="129">
        <f>M104+O104+Q104</f>
        <v>0.1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201"/>
      <c r="H105" s="201"/>
      <c r="I105" s="116"/>
      <c r="J105" s="201"/>
      <c r="K105" s="116"/>
      <c r="L105" s="131"/>
      <c r="M105" s="132"/>
      <c r="N105" s="131"/>
      <c r="O105" s="116">
        <f t="shared" ref="O105" si="27">M105+(0.05*M105)</f>
        <v>0</v>
      </c>
      <c r="P105" s="164"/>
      <c r="Q105" s="116">
        <f t="shared" ref="Q105" si="28">M105+(0.1+M105)</f>
        <v>0.1</v>
      </c>
      <c r="R105" s="164"/>
      <c r="S105" s="118">
        <f t="shared" ref="S105" si="29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201"/>
      <c r="H106" s="201"/>
      <c r="I106" s="116"/>
      <c r="J106" s="201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576292950</v>
      </c>
      <c r="N107" s="158"/>
      <c r="O107" s="159">
        <f>O108</f>
        <v>605107597.5</v>
      </c>
      <c r="P107" s="158"/>
      <c r="Q107" s="159">
        <f>Q108</f>
        <v>1152585900.3</v>
      </c>
      <c r="R107" s="158"/>
      <c r="S107" s="159">
        <f>S108</f>
        <v>2333986447.8000002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576292950</v>
      </c>
      <c r="N108" s="140"/>
      <c r="O108" s="141">
        <f>SUM(O109:O111)</f>
        <v>605107597.5</v>
      </c>
      <c r="P108" s="140"/>
      <c r="Q108" s="141">
        <f>SUM(Q109:Q111)</f>
        <v>1152585900.3</v>
      </c>
      <c r="R108" s="140"/>
      <c r="S108" s="141">
        <f>SUM(S109:S111)</f>
        <v>2333986447.8000002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201"/>
      <c r="H109" s="201"/>
      <c r="I109" s="116"/>
      <c r="J109" s="201"/>
      <c r="K109" s="116"/>
      <c r="L109" s="131"/>
      <c r="M109" s="132">
        <v>3296750</v>
      </c>
      <c r="N109" s="131"/>
      <c r="O109" s="132">
        <f t="shared" ref="O109:O111" si="30">M109+(0.05*M109)</f>
        <v>3461587.5</v>
      </c>
      <c r="P109" s="131"/>
      <c r="Q109" s="132">
        <f t="shared" ref="Q109:Q111" si="31">M109+(0.1+M109)</f>
        <v>6593500.0999999996</v>
      </c>
      <c r="R109" s="131"/>
      <c r="S109" s="133">
        <f t="shared" ref="S109:S111" si="32">M109+O109+Q109</f>
        <v>13351837.6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201"/>
      <c r="H110" s="201"/>
      <c r="I110" s="116"/>
      <c r="J110" s="201"/>
      <c r="K110" s="116"/>
      <c r="L110" s="131"/>
      <c r="M110" s="132">
        <v>80667300</v>
      </c>
      <c r="N110" s="131"/>
      <c r="O110" s="132">
        <f t="shared" si="30"/>
        <v>84700665</v>
      </c>
      <c r="P110" s="131"/>
      <c r="Q110" s="132">
        <f t="shared" si="31"/>
        <v>161334600.09999999</v>
      </c>
      <c r="R110" s="131"/>
      <c r="S110" s="133">
        <f t="shared" si="32"/>
        <v>326702565.10000002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201"/>
      <c r="H111" s="201"/>
      <c r="I111" s="116"/>
      <c r="J111" s="201"/>
      <c r="K111" s="116"/>
      <c r="L111" s="131"/>
      <c r="M111" s="132">
        <v>492328900</v>
      </c>
      <c r="N111" s="131"/>
      <c r="O111" s="132">
        <f t="shared" si="30"/>
        <v>516945345</v>
      </c>
      <c r="P111" s="131"/>
      <c r="Q111" s="132">
        <f t="shared" si="31"/>
        <v>984657800.10000002</v>
      </c>
      <c r="R111" s="131"/>
      <c r="S111" s="133">
        <f t="shared" si="32"/>
        <v>1993932045.0999999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201"/>
      <c r="H112" s="201"/>
      <c r="I112" s="116"/>
      <c r="J112" s="201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30300000</v>
      </c>
      <c r="N113" s="158"/>
      <c r="O113" s="159">
        <f>O114+O116</f>
        <v>31815000</v>
      </c>
      <c r="P113" s="158"/>
      <c r="Q113" s="159">
        <f>Q114+Q116</f>
        <v>60600000.200000003</v>
      </c>
      <c r="R113" s="158"/>
      <c r="S113" s="159">
        <f>S114+S116</f>
        <v>122715000.19999999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30300000</v>
      </c>
      <c r="N114" s="140"/>
      <c r="O114" s="141">
        <f>O115</f>
        <v>31815000</v>
      </c>
      <c r="P114" s="140"/>
      <c r="Q114" s="141">
        <f>Q115</f>
        <v>60600000.100000001</v>
      </c>
      <c r="R114" s="140"/>
      <c r="S114" s="141">
        <f>S115</f>
        <v>122715000.09999999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201"/>
      <c r="H115" s="201"/>
      <c r="I115" s="116"/>
      <c r="J115" s="201"/>
      <c r="K115" s="116"/>
      <c r="L115" s="131"/>
      <c r="M115" s="132">
        <v>30300000</v>
      </c>
      <c r="N115" s="131"/>
      <c r="O115" s="132">
        <f t="shared" ref="O115" si="33">M115+(0.05*M115)</f>
        <v>31815000</v>
      </c>
      <c r="P115" s="131"/>
      <c r="Q115" s="132">
        <f t="shared" ref="Q115" si="34">M115+(0.1+M115)</f>
        <v>60600000.100000001</v>
      </c>
      <c r="R115" s="131"/>
      <c r="S115" s="133">
        <f t="shared" ref="S115" si="35">M115+O115+Q115</f>
        <v>122715000.09999999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0</v>
      </c>
      <c r="N116" s="140"/>
      <c r="O116" s="141">
        <f>O117</f>
        <v>0</v>
      </c>
      <c r="P116" s="140"/>
      <c r="Q116" s="141">
        <f>Q117</f>
        <v>0.1</v>
      </c>
      <c r="R116" s="140"/>
      <c r="S116" s="141">
        <f>S117</f>
        <v>0.1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201"/>
      <c r="H117" s="201"/>
      <c r="I117" s="116"/>
      <c r="J117" s="201"/>
      <c r="K117" s="116"/>
      <c r="L117" s="131"/>
      <c r="M117" s="132"/>
      <c r="N117" s="131"/>
      <c r="O117" s="132">
        <f t="shared" ref="O117" si="36">M117+(0.05*M117)</f>
        <v>0</v>
      </c>
      <c r="P117" s="131"/>
      <c r="Q117" s="132">
        <f t="shared" ref="Q117" si="37">M117+(0.1+M117)</f>
        <v>0.1</v>
      </c>
      <c r="R117" s="131"/>
      <c r="S117" s="133">
        <f t="shared" ref="S117" si="38">M117+O117+Q117</f>
        <v>0.1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201"/>
      <c r="H118" s="201"/>
      <c r="I118" s="116"/>
      <c r="J118" s="201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0</v>
      </c>
      <c r="N119" s="158"/>
      <c r="O119" s="159">
        <f>O120</f>
        <v>0</v>
      </c>
      <c r="P119" s="158"/>
      <c r="Q119" s="159">
        <f>Q120</f>
        <v>0.1</v>
      </c>
      <c r="R119" s="158"/>
      <c r="S119" s="159">
        <f>S120</f>
        <v>0.1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0</v>
      </c>
      <c r="N120" s="140"/>
      <c r="O120" s="141">
        <f>O121</f>
        <v>0</v>
      </c>
      <c r="P120" s="140"/>
      <c r="Q120" s="141">
        <f>Q121</f>
        <v>0.1</v>
      </c>
      <c r="R120" s="140"/>
      <c r="S120" s="141">
        <f>S121</f>
        <v>0.1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/>
      <c r="N121" s="142"/>
      <c r="O121" s="127">
        <f>M121+(0.05*M121)</f>
        <v>0</v>
      </c>
      <c r="P121" s="128"/>
      <c r="Q121" s="127">
        <f>M121+(0.1+M121)</f>
        <v>0.1</v>
      </c>
      <c r="R121" s="128"/>
      <c r="S121" s="129">
        <f>M121+O121+Q121</f>
        <v>0.1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autoFilter ref="C12:V121"/>
  <mergeCells count="20"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opLeftCell="A4" zoomScale="70" zoomScaleNormal="70" workbookViewId="0">
      <pane xSplit="3" ySplit="4" topLeftCell="D38" activePane="bottomRight" state="frozen"/>
      <selection activeCell="C31" sqref="C31:C61"/>
      <selection pane="topRight" activeCell="C31" sqref="C31:C61"/>
      <selection pane="bottomLeft" activeCell="C31" sqref="C31:C61"/>
      <selection pane="bottomRight" activeCell="C31" sqref="C31:C61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customWidth="1"/>
    <col min="7" max="7" width="13.140625" style="101" customWidth="1"/>
    <col min="8" max="8" width="9.42578125" style="101" customWidth="1"/>
    <col min="9" max="9" width="9.42578125" style="102" customWidth="1"/>
    <col min="10" max="10" width="9.28515625" style="101" customWidth="1"/>
    <col min="11" max="11" width="9.28515625" style="102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1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1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1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1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1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1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1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1" s="111" customFormat="1" ht="24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1" s="111" customFormat="1" ht="72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1" s="111" customFormat="1" ht="38.25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1" s="111" customFormat="1" ht="63.75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1" s="111" customFormat="1" ht="29.25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M13+M104+M107</f>
        <v>6415166299</v>
      </c>
      <c r="N12" s="114"/>
      <c r="O12" s="132">
        <v>6415166299</v>
      </c>
      <c r="P12" s="182"/>
      <c r="Q12" s="132">
        <f>O12-M12</f>
        <v>0</v>
      </c>
      <c r="R12" s="114"/>
      <c r="S12" s="181"/>
      <c r="T12" s="113"/>
      <c r="U12" s="113"/>
    </row>
    <row r="13" spans="1:21" s="121" customFormat="1" ht="88.5" customHeight="1" x14ac:dyDescent="0.25">
      <c r="A13" s="221"/>
      <c r="B13" s="221"/>
      <c r="C13" s="154"/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M14+M23+M33+M60+M85+M90</f>
        <v>6370766299</v>
      </c>
      <c r="N13" s="156"/>
      <c r="O13" s="157"/>
      <c r="P13" s="156"/>
      <c r="Q13" s="157"/>
      <c r="R13" s="156"/>
      <c r="S13" s="185"/>
      <c r="T13" s="154" t="s">
        <v>37</v>
      </c>
      <c r="U13" s="154" t="s">
        <v>38</v>
      </c>
    </row>
    <row r="14" spans="1:21" s="122" customFormat="1" ht="51" x14ac:dyDescent="0.25">
      <c r="A14" s="221"/>
      <c r="B14" s="221"/>
      <c r="C14" s="112"/>
      <c r="D14" s="136" t="s">
        <v>333</v>
      </c>
      <c r="E14" s="137" t="s">
        <v>42</v>
      </c>
      <c r="F14" s="137" t="s">
        <v>43</v>
      </c>
      <c r="G14" s="186">
        <v>1</v>
      </c>
      <c r="H14" s="187"/>
      <c r="I14" s="139"/>
      <c r="J14" s="187"/>
      <c r="K14" s="139"/>
      <c r="L14" s="187">
        <f>L17</f>
        <v>0.82</v>
      </c>
      <c r="M14" s="139">
        <f>M17+M20</f>
        <v>3784000</v>
      </c>
      <c r="N14" s="187">
        <f>N17</f>
        <v>0.86</v>
      </c>
      <c r="O14" s="139">
        <f>O17+O20</f>
        <v>4439600</v>
      </c>
      <c r="P14" s="187">
        <f>P17</f>
        <v>0.9</v>
      </c>
      <c r="Q14" s="139">
        <f>Q17+Q20</f>
        <v>4883560</v>
      </c>
      <c r="R14" s="187">
        <f>R17</f>
        <v>0.9</v>
      </c>
      <c r="S14" s="139">
        <f>S17+S20</f>
        <v>13107160</v>
      </c>
      <c r="T14" s="136" t="s">
        <v>44</v>
      </c>
      <c r="U14" s="136" t="s">
        <v>45</v>
      </c>
    </row>
    <row r="15" spans="1:21" ht="36.75" customHeight="1" x14ac:dyDescent="0.25">
      <c r="A15" s="221"/>
      <c r="B15" s="221"/>
      <c r="C15" s="112" t="s">
        <v>435</v>
      </c>
      <c r="D15" s="113">
        <v>1</v>
      </c>
      <c r="E15" s="113" t="s">
        <v>50</v>
      </c>
      <c r="F15" s="113" t="s">
        <v>51</v>
      </c>
      <c r="G15" s="114"/>
      <c r="H15" s="115"/>
      <c r="I15" s="116"/>
      <c r="J15" s="115"/>
      <c r="K15" s="116"/>
      <c r="L15" s="114"/>
      <c r="M15" s="116"/>
      <c r="N15" s="114"/>
      <c r="O15" s="116"/>
      <c r="P15" s="114"/>
      <c r="Q15" s="116"/>
      <c r="R15" s="114"/>
      <c r="S15" s="116"/>
      <c r="T15" s="113"/>
      <c r="U15" s="113"/>
    </row>
    <row r="16" spans="1:21" ht="25.5" x14ac:dyDescent="0.25">
      <c r="A16" s="221"/>
      <c r="B16" s="221"/>
      <c r="C16" s="112" t="s">
        <v>436</v>
      </c>
      <c r="D16" s="113">
        <v>2</v>
      </c>
      <c r="E16" s="113" t="s">
        <v>55</v>
      </c>
      <c r="F16" s="113" t="s">
        <v>56</v>
      </c>
      <c r="G16" s="114"/>
      <c r="H16" s="115"/>
      <c r="I16" s="116"/>
      <c r="J16" s="115"/>
      <c r="K16" s="116"/>
      <c r="L16" s="114"/>
      <c r="M16" s="116"/>
      <c r="N16" s="114"/>
      <c r="O16" s="116"/>
      <c r="P16" s="114"/>
      <c r="Q16" s="116"/>
      <c r="R16" s="114"/>
      <c r="S16" s="116"/>
      <c r="T16" s="113"/>
      <c r="U16" s="113"/>
    </row>
    <row r="17" spans="1:21" s="130" customFormat="1" ht="51" customHeight="1" x14ac:dyDescent="0.25">
      <c r="A17" s="221"/>
      <c r="B17" s="221"/>
      <c r="C17" s="112" t="s">
        <v>437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>
        <v>0.82</v>
      </c>
      <c r="M17" s="127">
        <v>2376000</v>
      </c>
      <c r="N17" s="128">
        <v>0.86</v>
      </c>
      <c r="O17" s="127">
        <v>2890800</v>
      </c>
      <c r="P17" s="128">
        <v>0.9</v>
      </c>
      <c r="Q17" s="127">
        <v>3179880</v>
      </c>
      <c r="R17" s="128">
        <v>0.9</v>
      </c>
      <c r="S17" s="129">
        <f>I17+K17+M17+O17+Q17</f>
        <v>8446680</v>
      </c>
      <c r="T17" s="124"/>
      <c r="U17" s="124"/>
    </row>
    <row r="18" spans="1:21" s="130" customFormat="1" ht="51" customHeight="1" x14ac:dyDescent="0.25">
      <c r="A18" s="221"/>
      <c r="B18" s="221"/>
      <c r="C18" s="112" t="s">
        <v>438</v>
      </c>
      <c r="D18" s="113">
        <v>4</v>
      </c>
      <c r="E18" s="117" t="s">
        <v>329</v>
      </c>
      <c r="F18" s="117" t="s">
        <v>330</v>
      </c>
      <c r="G18" s="115"/>
      <c r="H18" s="115"/>
      <c r="I18" s="116"/>
      <c r="J18" s="115"/>
      <c r="K18" s="116"/>
      <c r="L18" s="164"/>
      <c r="M18" s="116"/>
      <c r="N18" s="164"/>
      <c r="O18" s="116"/>
      <c r="P18" s="164"/>
      <c r="Q18" s="116"/>
      <c r="R18" s="164"/>
      <c r="S18" s="118"/>
      <c r="T18" s="113"/>
      <c r="U18" s="113"/>
    </row>
    <row r="19" spans="1:21" s="130" customFormat="1" ht="51" customHeight="1" x14ac:dyDescent="0.25">
      <c r="A19" s="221"/>
      <c r="B19" s="221"/>
      <c r="C19" s="112" t="s">
        <v>439</v>
      </c>
      <c r="D19" s="113">
        <v>5</v>
      </c>
      <c r="E19" s="117" t="s">
        <v>331</v>
      </c>
      <c r="F19" s="117" t="s">
        <v>332</v>
      </c>
      <c r="G19" s="115"/>
      <c r="H19" s="115"/>
      <c r="I19" s="116"/>
      <c r="J19" s="115"/>
      <c r="K19" s="116"/>
      <c r="L19" s="164"/>
      <c r="M19" s="116"/>
      <c r="N19" s="164"/>
      <c r="O19" s="116"/>
      <c r="P19" s="164"/>
      <c r="Q19" s="116"/>
      <c r="R19" s="164"/>
      <c r="S19" s="118"/>
      <c r="T19" s="113"/>
      <c r="U19" s="113"/>
    </row>
    <row r="20" spans="1:21" s="130" customFormat="1" ht="51" customHeight="1" x14ac:dyDescent="0.25">
      <c r="A20" s="221"/>
      <c r="B20" s="221"/>
      <c r="C20" s="112" t="s">
        <v>440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>
        <v>0.82</v>
      </c>
      <c r="M20" s="127">
        <v>1408000</v>
      </c>
      <c r="N20" s="128">
        <v>0.86</v>
      </c>
      <c r="O20" s="127">
        <v>1548800</v>
      </c>
      <c r="P20" s="128">
        <v>0.9</v>
      </c>
      <c r="Q20" s="127">
        <v>1703680</v>
      </c>
      <c r="R20" s="128">
        <v>0.9</v>
      </c>
      <c r="S20" s="129">
        <f>I20+K20+M20+O20+Q20</f>
        <v>4660480</v>
      </c>
      <c r="T20" s="124"/>
      <c r="U20" s="124"/>
    </row>
    <row r="21" spans="1:21" ht="25.5" x14ac:dyDescent="0.25">
      <c r="A21" s="221"/>
      <c r="B21" s="221"/>
      <c r="C21" s="112" t="s">
        <v>441</v>
      </c>
      <c r="D21" s="113">
        <v>7</v>
      </c>
      <c r="E21" s="117" t="s">
        <v>65</v>
      </c>
      <c r="F21" s="117" t="s">
        <v>66</v>
      </c>
      <c r="G21" s="115"/>
      <c r="H21" s="115"/>
      <c r="I21" s="116"/>
      <c r="J21" s="115"/>
      <c r="K21" s="116"/>
      <c r="L21" s="115"/>
      <c r="M21" s="116"/>
      <c r="N21" s="115"/>
      <c r="O21" s="116"/>
      <c r="P21" s="115"/>
      <c r="Q21" s="116"/>
      <c r="R21" s="115"/>
      <c r="S21" s="118">
        <f t="shared" ref="S21" si="0">I21+K21+M21+O21+Q21</f>
        <v>0</v>
      </c>
      <c r="T21" s="113"/>
      <c r="U21" s="113"/>
    </row>
    <row r="22" spans="1:21" x14ac:dyDescent="0.25">
      <c r="A22" s="221"/>
      <c r="B22" s="221"/>
      <c r="C22" s="112"/>
      <c r="D22" s="113"/>
      <c r="E22" s="117"/>
      <c r="F22" s="117"/>
      <c r="G22" s="115"/>
      <c r="H22" s="115"/>
      <c r="I22" s="116"/>
      <c r="J22" s="115"/>
      <c r="K22" s="116"/>
      <c r="L22" s="115"/>
      <c r="M22" s="116"/>
      <c r="N22" s="115"/>
      <c r="O22" s="116"/>
      <c r="P22" s="115"/>
      <c r="Q22" s="116"/>
      <c r="R22" s="115"/>
      <c r="S22" s="118"/>
      <c r="T22" s="113"/>
      <c r="U22" s="113"/>
    </row>
    <row r="23" spans="1:21" s="111" customFormat="1" ht="38.25" x14ac:dyDescent="0.25">
      <c r="A23" s="221"/>
      <c r="B23" s="221"/>
      <c r="C23" s="112"/>
      <c r="D23" s="136" t="s">
        <v>334</v>
      </c>
      <c r="E23" s="137" t="s">
        <v>71</v>
      </c>
      <c r="F23" s="137" t="s">
        <v>72</v>
      </c>
      <c r="G23" s="186">
        <v>1</v>
      </c>
      <c r="H23" s="138"/>
      <c r="I23" s="139"/>
      <c r="J23" s="138"/>
      <c r="K23" s="139"/>
      <c r="L23" s="140">
        <f>L24</f>
        <v>0.82</v>
      </c>
      <c r="M23" s="141">
        <f>M24+M29+M25</f>
        <v>5684517909</v>
      </c>
      <c r="N23" s="140">
        <f>N24</f>
        <v>0.86</v>
      </c>
      <c r="O23" s="141">
        <f>O24+O29</f>
        <v>6334850274</v>
      </c>
      <c r="P23" s="140">
        <f>P24</f>
        <v>0.9</v>
      </c>
      <c r="Q23" s="141">
        <f>Q24+Q29</f>
        <v>6968335302</v>
      </c>
      <c r="R23" s="140">
        <f>R24</f>
        <v>0.9</v>
      </c>
      <c r="S23" s="141">
        <f>S24+S29</f>
        <v>18956540373</v>
      </c>
      <c r="T23" s="136" t="s">
        <v>44</v>
      </c>
      <c r="U23" s="136" t="s">
        <v>45</v>
      </c>
    </row>
    <row r="24" spans="1:21" ht="38.25" customHeight="1" x14ac:dyDescent="0.25">
      <c r="A24" s="221"/>
      <c r="B24" s="221"/>
      <c r="C24" s="112" t="s">
        <v>442</v>
      </c>
      <c r="D24" s="124">
        <v>1</v>
      </c>
      <c r="E24" s="125" t="s">
        <v>73</v>
      </c>
      <c r="F24" s="125" t="s">
        <v>76</v>
      </c>
      <c r="G24" s="126"/>
      <c r="H24" s="126"/>
      <c r="I24" s="127"/>
      <c r="J24" s="126"/>
      <c r="K24" s="127"/>
      <c r="L24" s="142">
        <v>0.82</v>
      </c>
      <c r="M24" s="143">
        <v>5651946797</v>
      </c>
      <c r="N24" s="142">
        <v>0.86</v>
      </c>
      <c r="O24" s="143">
        <v>6333301474</v>
      </c>
      <c r="P24" s="142">
        <v>0.9</v>
      </c>
      <c r="Q24" s="143">
        <v>6966631622</v>
      </c>
      <c r="R24" s="142">
        <v>0.9</v>
      </c>
      <c r="S24" s="144">
        <f t="shared" ref="S24:S31" si="1">I24+K24+M24+O24+Q24</f>
        <v>18951879893</v>
      </c>
      <c r="T24" s="124"/>
      <c r="U24" s="124"/>
    </row>
    <row r="25" spans="1:21" ht="51" customHeight="1" x14ac:dyDescent="0.25">
      <c r="A25" s="221"/>
      <c r="B25" s="221"/>
      <c r="C25" s="112" t="s">
        <v>443</v>
      </c>
      <c r="D25" s="124">
        <v>2</v>
      </c>
      <c r="E25" s="125" t="s">
        <v>327</v>
      </c>
      <c r="F25" s="123" t="s">
        <v>335</v>
      </c>
      <c r="G25" s="126"/>
      <c r="H25" s="126"/>
      <c r="I25" s="127"/>
      <c r="J25" s="126"/>
      <c r="K25" s="127"/>
      <c r="L25" s="142"/>
      <c r="M25" s="143">
        <v>31163112</v>
      </c>
      <c r="N25" s="142"/>
      <c r="O25" s="143"/>
      <c r="P25" s="142"/>
      <c r="Q25" s="143"/>
      <c r="R25" s="142"/>
      <c r="S25" s="144"/>
      <c r="T25" s="124"/>
      <c r="U25" s="124"/>
    </row>
    <row r="26" spans="1:21" ht="51" customHeight="1" x14ac:dyDescent="0.25">
      <c r="A26" s="221"/>
      <c r="B26" s="221"/>
      <c r="C26" s="112" t="s">
        <v>444</v>
      </c>
      <c r="D26" s="113">
        <v>3</v>
      </c>
      <c r="E26" s="117" t="s">
        <v>88</v>
      </c>
      <c r="F26" s="112" t="s">
        <v>89</v>
      </c>
      <c r="G26" s="115"/>
      <c r="H26" s="115"/>
      <c r="I26" s="116"/>
      <c r="J26" s="115"/>
      <c r="K26" s="116"/>
      <c r="L26" s="131"/>
      <c r="M26" s="132"/>
      <c r="N26" s="131"/>
      <c r="O26" s="132"/>
      <c r="P26" s="131"/>
      <c r="Q26" s="132"/>
      <c r="R26" s="131"/>
      <c r="S26" s="133"/>
      <c r="T26" s="113"/>
      <c r="U26" s="113"/>
    </row>
    <row r="27" spans="1:21" ht="51" customHeight="1" x14ac:dyDescent="0.25">
      <c r="A27" s="221"/>
      <c r="B27" s="221"/>
      <c r="C27" s="112" t="s">
        <v>445</v>
      </c>
      <c r="D27" s="113">
        <v>4</v>
      </c>
      <c r="E27" s="117" t="s">
        <v>92</v>
      </c>
      <c r="F27" s="112" t="s">
        <v>336</v>
      </c>
      <c r="G27" s="115"/>
      <c r="H27" s="115"/>
      <c r="I27" s="116"/>
      <c r="J27" s="115"/>
      <c r="K27" s="116"/>
      <c r="L27" s="131"/>
      <c r="M27" s="132"/>
      <c r="N27" s="131"/>
      <c r="O27" s="132"/>
      <c r="P27" s="131"/>
      <c r="Q27" s="132"/>
      <c r="R27" s="131"/>
      <c r="S27" s="133"/>
      <c r="T27" s="113"/>
      <c r="U27" s="113"/>
    </row>
    <row r="28" spans="1:21" ht="51" customHeight="1" x14ac:dyDescent="0.25">
      <c r="A28" s="221"/>
      <c r="B28" s="221"/>
      <c r="C28" s="112"/>
      <c r="D28" s="113"/>
      <c r="E28" s="117"/>
      <c r="F28" s="112" t="s">
        <v>337</v>
      </c>
      <c r="G28" s="115"/>
      <c r="H28" s="115"/>
      <c r="I28" s="116"/>
      <c r="J28" s="115"/>
      <c r="K28" s="116"/>
      <c r="L28" s="131"/>
      <c r="M28" s="132"/>
      <c r="N28" s="131"/>
      <c r="O28" s="132"/>
      <c r="P28" s="131"/>
      <c r="Q28" s="132"/>
      <c r="R28" s="131"/>
      <c r="S28" s="133"/>
      <c r="T28" s="113"/>
      <c r="U28" s="113"/>
    </row>
    <row r="29" spans="1:21" ht="51" customHeight="1" x14ac:dyDescent="0.25">
      <c r="A29" s="221"/>
      <c r="B29" s="221"/>
      <c r="C29" s="112" t="s">
        <v>446</v>
      </c>
      <c r="D29" s="124">
        <v>5</v>
      </c>
      <c r="E29" s="125" t="s">
        <v>95</v>
      </c>
      <c r="F29" s="123" t="s">
        <v>94</v>
      </c>
      <c r="G29" s="126"/>
      <c r="H29" s="126"/>
      <c r="I29" s="127"/>
      <c r="J29" s="126"/>
      <c r="K29" s="127"/>
      <c r="L29" s="142">
        <v>0.82</v>
      </c>
      <c r="M29" s="143">
        <v>1408000</v>
      </c>
      <c r="N29" s="142">
        <v>0.86</v>
      </c>
      <c r="O29" s="143">
        <v>1548800</v>
      </c>
      <c r="P29" s="142">
        <v>0.9</v>
      </c>
      <c r="Q29" s="143">
        <v>1703680</v>
      </c>
      <c r="R29" s="142">
        <v>0.9</v>
      </c>
      <c r="S29" s="144">
        <f t="shared" si="1"/>
        <v>4660480</v>
      </c>
      <c r="T29" s="124"/>
      <c r="U29" s="124"/>
    </row>
    <row r="30" spans="1:21" ht="51" customHeight="1" x14ac:dyDescent="0.25">
      <c r="A30" s="221"/>
      <c r="B30" s="221"/>
      <c r="C30" s="112" t="s">
        <v>447</v>
      </c>
      <c r="D30" s="113">
        <v>6</v>
      </c>
      <c r="E30" s="117" t="s">
        <v>96</v>
      </c>
      <c r="F30" s="112" t="s">
        <v>99</v>
      </c>
      <c r="G30" s="115"/>
      <c r="H30" s="115"/>
      <c r="I30" s="116"/>
      <c r="J30" s="115"/>
      <c r="K30" s="116"/>
      <c r="L30" s="131"/>
      <c r="M30" s="132"/>
      <c r="N30" s="131"/>
      <c r="O30" s="132"/>
      <c r="P30" s="131"/>
      <c r="Q30" s="132"/>
      <c r="R30" s="131"/>
      <c r="S30" s="133"/>
      <c r="T30" s="113"/>
      <c r="U30" s="113"/>
    </row>
    <row r="31" spans="1:21" ht="51" customHeight="1" x14ac:dyDescent="0.25">
      <c r="A31" s="221"/>
      <c r="B31" s="221"/>
      <c r="C31" s="112" t="s">
        <v>448</v>
      </c>
      <c r="D31" s="113">
        <v>7</v>
      </c>
      <c r="E31" s="117" t="s">
        <v>102</v>
      </c>
      <c r="F31" s="112" t="s">
        <v>101</v>
      </c>
      <c r="G31" s="115"/>
      <c r="H31" s="115"/>
      <c r="I31" s="116"/>
      <c r="J31" s="115"/>
      <c r="K31" s="116"/>
      <c r="L31" s="134"/>
      <c r="M31" s="132"/>
      <c r="N31" s="134"/>
      <c r="O31" s="132"/>
      <c r="P31" s="134"/>
      <c r="Q31" s="132"/>
      <c r="R31" s="134"/>
      <c r="S31" s="133">
        <f t="shared" si="1"/>
        <v>0</v>
      </c>
      <c r="T31" s="113"/>
      <c r="U31" s="113"/>
    </row>
    <row r="32" spans="1:21" ht="51" customHeight="1" x14ac:dyDescent="0.25">
      <c r="A32" s="221"/>
      <c r="B32" s="221"/>
      <c r="C32" s="112" t="s">
        <v>449</v>
      </c>
      <c r="D32" s="113">
        <v>8</v>
      </c>
      <c r="E32" s="117" t="s">
        <v>105</v>
      </c>
      <c r="F32" s="112" t="s">
        <v>104</v>
      </c>
      <c r="G32" s="115"/>
      <c r="H32" s="115"/>
      <c r="I32" s="116"/>
      <c r="J32" s="115"/>
      <c r="K32" s="116"/>
      <c r="L32" s="134"/>
      <c r="M32" s="132"/>
      <c r="N32" s="134"/>
      <c r="O32" s="132"/>
      <c r="P32" s="134"/>
      <c r="Q32" s="132"/>
      <c r="R32" s="134"/>
      <c r="S32" s="133"/>
      <c r="T32" s="113"/>
      <c r="U32" s="113"/>
    </row>
    <row r="33" spans="1:21" ht="51" customHeight="1" x14ac:dyDescent="0.25">
      <c r="A33" s="221"/>
      <c r="B33" s="221"/>
      <c r="C33" s="138"/>
      <c r="D33" s="136" t="s">
        <v>338</v>
      </c>
      <c r="E33" s="137" t="s">
        <v>316</v>
      </c>
      <c r="F33" s="135"/>
      <c r="G33" s="138"/>
      <c r="H33" s="138"/>
      <c r="I33" s="139"/>
      <c r="J33" s="138"/>
      <c r="K33" s="139"/>
      <c r="L33" s="165"/>
      <c r="M33" s="141">
        <f>M39</f>
        <v>6048000</v>
      </c>
      <c r="N33" s="165"/>
      <c r="O33" s="141">
        <f>O39</f>
        <v>0</v>
      </c>
      <c r="P33" s="165"/>
      <c r="Q33" s="141">
        <f>Q39</f>
        <v>0</v>
      </c>
      <c r="R33" s="165"/>
      <c r="S33" s="145"/>
      <c r="T33" s="136"/>
      <c r="U33" s="136"/>
    </row>
    <row r="34" spans="1:21" ht="51" customHeight="1" x14ac:dyDescent="0.25">
      <c r="A34" s="221"/>
      <c r="B34" s="221"/>
      <c r="C34" s="115" t="s">
        <v>450</v>
      </c>
      <c r="D34" s="113">
        <v>1</v>
      </c>
      <c r="E34" s="117" t="s">
        <v>339</v>
      </c>
      <c r="F34" s="112" t="s">
        <v>340</v>
      </c>
      <c r="G34" s="115"/>
      <c r="H34" s="115"/>
      <c r="I34" s="116"/>
      <c r="J34" s="115"/>
      <c r="K34" s="116"/>
      <c r="L34" s="134"/>
      <c r="M34" s="132"/>
      <c r="N34" s="134"/>
      <c r="O34" s="132"/>
      <c r="P34" s="134"/>
      <c r="Q34" s="132"/>
      <c r="R34" s="134"/>
      <c r="S34" s="133"/>
      <c r="T34" s="113"/>
      <c r="U34" s="113"/>
    </row>
    <row r="35" spans="1:21" ht="51" customHeight="1" x14ac:dyDescent="0.25">
      <c r="A35" s="221"/>
      <c r="B35" s="221"/>
      <c r="C35" s="115" t="s">
        <v>451</v>
      </c>
      <c r="D35" s="113">
        <v>2</v>
      </c>
      <c r="E35" s="117" t="s">
        <v>341</v>
      </c>
      <c r="F35" s="112" t="s">
        <v>342</v>
      </c>
      <c r="G35" s="115"/>
      <c r="H35" s="115"/>
      <c r="I35" s="116"/>
      <c r="J35" s="115"/>
      <c r="K35" s="116"/>
      <c r="L35" s="134"/>
      <c r="M35" s="132"/>
      <c r="N35" s="134"/>
      <c r="O35" s="132"/>
      <c r="P35" s="134"/>
      <c r="Q35" s="132"/>
      <c r="R35" s="134"/>
      <c r="S35" s="133"/>
      <c r="T35" s="113"/>
      <c r="U35" s="113"/>
    </row>
    <row r="36" spans="1:21" ht="51" customHeight="1" x14ac:dyDescent="0.25">
      <c r="A36" s="221"/>
      <c r="B36" s="221"/>
      <c r="C36" s="115" t="s">
        <v>452</v>
      </c>
      <c r="D36" s="113">
        <v>3</v>
      </c>
      <c r="E36" s="117" t="s">
        <v>343</v>
      </c>
      <c r="F36" s="112" t="s">
        <v>344</v>
      </c>
      <c r="G36" s="115"/>
      <c r="H36" s="115"/>
      <c r="I36" s="116"/>
      <c r="J36" s="115"/>
      <c r="K36" s="116"/>
      <c r="L36" s="134"/>
      <c r="M36" s="132"/>
      <c r="N36" s="134"/>
      <c r="O36" s="132"/>
      <c r="P36" s="134"/>
      <c r="Q36" s="132"/>
      <c r="R36" s="134"/>
      <c r="S36" s="133"/>
      <c r="T36" s="113"/>
      <c r="U36" s="113"/>
    </row>
    <row r="37" spans="1:21" ht="51" customHeight="1" x14ac:dyDescent="0.25">
      <c r="A37" s="221"/>
      <c r="B37" s="221"/>
      <c r="C37" s="115" t="s">
        <v>453</v>
      </c>
      <c r="D37" s="113">
        <v>4</v>
      </c>
      <c r="E37" s="117" t="s">
        <v>345</v>
      </c>
      <c r="F37" s="112" t="s">
        <v>346</v>
      </c>
      <c r="G37" s="115"/>
      <c r="H37" s="115"/>
      <c r="I37" s="116"/>
      <c r="J37" s="115"/>
      <c r="K37" s="116"/>
      <c r="L37" s="134"/>
      <c r="M37" s="132"/>
      <c r="N37" s="134"/>
      <c r="O37" s="132"/>
      <c r="P37" s="134"/>
      <c r="Q37" s="132"/>
      <c r="R37" s="134"/>
      <c r="S37" s="133"/>
      <c r="T37" s="113"/>
      <c r="U37" s="113"/>
    </row>
    <row r="38" spans="1:21" ht="51" customHeight="1" x14ac:dyDescent="0.25">
      <c r="A38" s="221"/>
      <c r="B38" s="221"/>
      <c r="C38" s="115" t="s">
        <v>454</v>
      </c>
      <c r="D38" s="113">
        <v>5</v>
      </c>
      <c r="E38" s="117" t="s">
        <v>347</v>
      </c>
      <c r="F38" s="112" t="s">
        <v>348</v>
      </c>
      <c r="G38" s="115"/>
      <c r="H38" s="115"/>
      <c r="I38" s="116"/>
      <c r="J38" s="115"/>
      <c r="K38" s="116"/>
      <c r="L38" s="134"/>
      <c r="M38" s="132"/>
      <c r="N38" s="134"/>
      <c r="O38" s="132"/>
      <c r="P38" s="134"/>
      <c r="Q38" s="132"/>
      <c r="R38" s="134"/>
      <c r="S38" s="133"/>
      <c r="T38" s="113"/>
      <c r="U38" s="113"/>
    </row>
    <row r="39" spans="1:21" ht="51" customHeight="1" x14ac:dyDescent="0.25">
      <c r="A39" s="221"/>
      <c r="B39" s="221"/>
      <c r="C39" s="126" t="s">
        <v>455</v>
      </c>
      <c r="D39" s="124">
        <v>6</v>
      </c>
      <c r="E39" s="125" t="s">
        <v>317</v>
      </c>
      <c r="F39" s="123" t="s">
        <v>349</v>
      </c>
      <c r="G39" s="126"/>
      <c r="H39" s="126"/>
      <c r="I39" s="127"/>
      <c r="J39" s="126"/>
      <c r="K39" s="127"/>
      <c r="L39" s="146"/>
      <c r="M39" s="143">
        <v>6048000</v>
      </c>
      <c r="N39" s="146"/>
      <c r="O39" s="143"/>
      <c r="P39" s="146"/>
      <c r="Q39" s="143"/>
      <c r="R39" s="146"/>
      <c r="S39" s="144"/>
      <c r="T39" s="124"/>
      <c r="U39" s="124"/>
    </row>
    <row r="40" spans="1:21" ht="51" customHeight="1" x14ac:dyDescent="0.25">
      <c r="A40" s="221"/>
      <c r="B40" s="221"/>
      <c r="C40" s="115" t="s">
        <v>456</v>
      </c>
      <c r="D40" s="113">
        <v>7</v>
      </c>
      <c r="E40" s="117" t="s">
        <v>350</v>
      </c>
      <c r="F40" s="112" t="s">
        <v>351</v>
      </c>
      <c r="G40" s="115"/>
      <c r="H40" s="115"/>
      <c r="I40" s="116"/>
      <c r="J40" s="115"/>
      <c r="K40" s="116"/>
      <c r="L40" s="134"/>
      <c r="M40" s="132"/>
      <c r="N40" s="134"/>
      <c r="O40" s="132"/>
      <c r="P40" s="134"/>
      <c r="Q40" s="132"/>
      <c r="R40" s="134"/>
      <c r="S40" s="133"/>
      <c r="T40" s="113"/>
      <c r="U40" s="113"/>
    </row>
    <row r="41" spans="1:21" ht="51" customHeight="1" x14ac:dyDescent="0.25">
      <c r="A41" s="221"/>
      <c r="B41" s="221"/>
      <c r="C41" s="138"/>
      <c r="D41" s="136" t="s">
        <v>352</v>
      </c>
      <c r="E41" s="137" t="s">
        <v>353</v>
      </c>
      <c r="F41" s="135" t="s">
        <v>354</v>
      </c>
      <c r="G41" s="138"/>
      <c r="H41" s="138"/>
      <c r="I41" s="139"/>
      <c r="J41" s="138"/>
      <c r="K41" s="139"/>
      <c r="L41" s="165"/>
      <c r="M41" s="141"/>
      <c r="N41" s="165"/>
      <c r="O41" s="141"/>
      <c r="P41" s="165"/>
      <c r="Q41" s="141"/>
      <c r="R41" s="165"/>
      <c r="S41" s="145"/>
      <c r="T41" s="136"/>
      <c r="U41" s="136"/>
    </row>
    <row r="42" spans="1:21" ht="51" customHeight="1" x14ac:dyDescent="0.25">
      <c r="A42" s="221"/>
      <c r="B42" s="221"/>
      <c r="C42" s="115"/>
      <c r="D42" s="113">
        <v>1</v>
      </c>
      <c r="E42" s="117" t="s">
        <v>355</v>
      </c>
      <c r="F42" s="112" t="s">
        <v>356</v>
      </c>
      <c r="G42" s="115"/>
      <c r="H42" s="115"/>
      <c r="I42" s="116"/>
      <c r="J42" s="115"/>
      <c r="K42" s="116"/>
      <c r="L42" s="134"/>
      <c r="M42" s="132"/>
      <c r="N42" s="134"/>
      <c r="O42" s="132"/>
      <c r="P42" s="134"/>
      <c r="Q42" s="132"/>
      <c r="R42" s="134"/>
      <c r="S42" s="133"/>
      <c r="T42" s="113"/>
      <c r="U42" s="113"/>
    </row>
    <row r="43" spans="1:21" ht="51" customHeight="1" x14ac:dyDescent="0.25">
      <c r="A43" s="221"/>
      <c r="B43" s="221"/>
      <c r="C43" s="115"/>
      <c r="D43" s="113">
        <v>2</v>
      </c>
      <c r="E43" s="117" t="s">
        <v>357</v>
      </c>
      <c r="F43" s="112" t="s">
        <v>358</v>
      </c>
      <c r="G43" s="115"/>
      <c r="H43" s="115"/>
      <c r="I43" s="116"/>
      <c r="J43" s="115"/>
      <c r="K43" s="116"/>
      <c r="L43" s="134"/>
      <c r="M43" s="132"/>
      <c r="N43" s="134"/>
      <c r="O43" s="132"/>
      <c r="P43" s="134"/>
      <c r="Q43" s="132"/>
      <c r="R43" s="134"/>
      <c r="S43" s="133"/>
      <c r="T43" s="113"/>
      <c r="U43" s="113"/>
    </row>
    <row r="44" spans="1:21" ht="51" customHeight="1" x14ac:dyDescent="0.25">
      <c r="A44" s="221"/>
      <c r="B44" s="221"/>
      <c r="C44" s="115"/>
      <c r="D44" s="113"/>
      <c r="E44" s="117"/>
      <c r="F44" s="112" t="s">
        <v>359</v>
      </c>
      <c r="G44" s="115"/>
      <c r="H44" s="115"/>
      <c r="I44" s="116"/>
      <c r="J44" s="115"/>
      <c r="K44" s="116"/>
      <c r="L44" s="134"/>
      <c r="M44" s="132"/>
      <c r="N44" s="134"/>
      <c r="O44" s="132"/>
      <c r="P44" s="134"/>
      <c r="Q44" s="132"/>
      <c r="R44" s="134"/>
      <c r="S44" s="133"/>
      <c r="T44" s="113"/>
      <c r="U44" s="113"/>
    </row>
    <row r="45" spans="1:21" ht="51" customHeight="1" x14ac:dyDescent="0.25">
      <c r="A45" s="221"/>
      <c r="B45" s="221"/>
      <c r="C45" s="115"/>
      <c r="D45" s="113">
        <v>3</v>
      </c>
      <c r="E45" s="117" t="s">
        <v>360</v>
      </c>
      <c r="F45" s="112" t="s">
        <v>361</v>
      </c>
      <c r="G45" s="115"/>
      <c r="H45" s="115"/>
      <c r="I45" s="116"/>
      <c r="J45" s="115"/>
      <c r="K45" s="116"/>
      <c r="L45" s="134"/>
      <c r="M45" s="132"/>
      <c r="N45" s="134"/>
      <c r="O45" s="132"/>
      <c r="P45" s="134"/>
      <c r="Q45" s="132"/>
      <c r="R45" s="134"/>
      <c r="S45" s="133"/>
      <c r="T45" s="113"/>
      <c r="U45" s="113"/>
    </row>
    <row r="46" spans="1:21" ht="51" customHeight="1" x14ac:dyDescent="0.25">
      <c r="A46" s="221"/>
      <c r="B46" s="221"/>
      <c r="C46" s="115"/>
      <c r="D46" s="113">
        <v>4</v>
      </c>
      <c r="E46" s="117" t="s">
        <v>362</v>
      </c>
      <c r="F46" s="112" t="s">
        <v>363</v>
      </c>
      <c r="G46" s="115"/>
      <c r="H46" s="115"/>
      <c r="I46" s="116"/>
      <c r="J46" s="115"/>
      <c r="K46" s="116"/>
      <c r="L46" s="134"/>
      <c r="M46" s="132"/>
      <c r="N46" s="134"/>
      <c r="O46" s="132"/>
      <c r="P46" s="134"/>
      <c r="Q46" s="132"/>
      <c r="R46" s="134"/>
      <c r="S46" s="133"/>
      <c r="T46" s="113"/>
      <c r="U46" s="113"/>
    </row>
    <row r="47" spans="1:21" ht="51" customHeight="1" x14ac:dyDescent="0.25">
      <c r="A47" s="221"/>
      <c r="B47" s="221"/>
      <c r="C47" s="115"/>
      <c r="D47" s="113">
        <v>5</v>
      </c>
      <c r="E47" s="117" t="s">
        <v>364</v>
      </c>
      <c r="F47" s="112" t="s">
        <v>365</v>
      </c>
      <c r="G47" s="115"/>
      <c r="H47" s="115"/>
      <c r="I47" s="116"/>
      <c r="J47" s="115"/>
      <c r="K47" s="116"/>
      <c r="L47" s="134"/>
      <c r="M47" s="132"/>
      <c r="N47" s="134"/>
      <c r="O47" s="132"/>
      <c r="P47" s="134"/>
      <c r="Q47" s="132"/>
      <c r="R47" s="134"/>
      <c r="S47" s="133"/>
      <c r="T47" s="113"/>
      <c r="U47" s="113"/>
    </row>
    <row r="48" spans="1:21" ht="51" customHeight="1" x14ac:dyDescent="0.25">
      <c r="A48" s="221"/>
      <c r="B48" s="221"/>
      <c r="C48" s="115"/>
      <c r="D48" s="113">
        <v>6</v>
      </c>
      <c r="E48" s="117" t="s">
        <v>366</v>
      </c>
      <c r="F48" s="112" t="s">
        <v>367</v>
      </c>
      <c r="G48" s="115"/>
      <c r="H48" s="115"/>
      <c r="I48" s="116"/>
      <c r="J48" s="115"/>
      <c r="K48" s="116"/>
      <c r="L48" s="134"/>
      <c r="M48" s="132"/>
      <c r="N48" s="134"/>
      <c r="O48" s="132"/>
      <c r="P48" s="134"/>
      <c r="Q48" s="132"/>
      <c r="R48" s="134"/>
      <c r="S48" s="133"/>
      <c r="T48" s="113"/>
      <c r="U48" s="113"/>
    </row>
    <row r="49" spans="1:21" ht="51" customHeight="1" x14ac:dyDescent="0.25">
      <c r="A49" s="221"/>
      <c r="B49" s="221"/>
      <c r="C49" s="115"/>
      <c r="D49" s="113">
        <v>7</v>
      </c>
      <c r="E49" s="117" t="s">
        <v>368</v>
      </c>
      <c r="F49" s="112" t="s">
        <v>369</v>
      </c>
      <c r="G49" s="115"/>
      <c r="H49" s="115"/>
      <c r="I49" s="116"/>
      <c r="J49" s="115"/>
      <c r="K49" s="116"/>
      <c r="L49" s="134"/>
      <c r="M49" s="132"/>
      <c r="N49" s="134"/>
      <c r="O49" s="132"/>
      <c r="P49" s="134"/>
      <c r="Q49" s="132"/>
      <c r="R49" s="134"/>
      <c r="S49" s="133"/>
      <c r="T49" s="113"/>
      <c r="U49" s="113"/>
    </row>
    <row r="50" spans="1:21" ht="51" customHeight="1" x14ac:dyDescent="0.25">
      <c r="A50" s="221"/>
      <c r="B50" s="221"/>
      <c r="C50" s="138"/>
      <c r="D50" s="136" t="s">
        <v>370</v>
      </c>
      <c r="E50" s="137" t="s">
        <v>371</v>
      </c>
      <c r="F50" s="135" t="s">
        <v>372</v>
      </c>
      <c r="G50" s="138"/>
      <c r="H50" s="138"/>
      <c r="I50" s="139"/>
      <c r="J50" s="138"/>
      <c r="K50" s="139"/>
      <c r="L50" s="165"/>
      <c r="M50" s="141"/>
      <c r="N50" s="165"/>
      <c r="O50" s="141"/>
      <c r="P50" s="165"/>
      <c r="Q50" s="141"/>
      <c r="R50" s="165"/>
      <c r="S50" s="145"/>
      <c r="T50" s="136"/>
      <c r="U50" s="136"/>
    </row>
    <row r="51" spans="1:21" ht="51" customHeight="1" x14ac:dyDescent="0.25">
      <c r="A51" s="221"/>
      <c r="B51" s="221"/>
      <c r="C51" s="115"/>
      <c r="D51" s="113">
        <v>1</v>
      </c>
      <c r="E51" s="117" t="s">
        <v>373</v>
      </c>
      <c r="F51" s="112" t="s">
        <v>374</v>
      </c>
      <c r="G51" s="115"/>
      <c r="H51" s="115"/>
      <c r="I51" s="116"/>
      <c r="J51" s="115"/>
      <c r="K51" s="116"/>
      <c r="L51" s="134"/>
      <c r="M51" s="132"/>
      <c r="N51" s="134"/>
      <c r="O51" s="132"/>
      <c r="P51" s="134"/>
      <c r="Q51" s="132"/>
      <c r="R51" s="134"/>
      <c r="S51" s="133"/>
      <c r="T51" s="113"/>
      <c r="U51" s="113"/>
    </row>
    <row r="52" spans="1:21" ht="51" customHeight="1" x14ac:dyDescent="0.25">
      <c r="A52" s="221"/>
      <c r="B52" s="221"/>
      <c r="C52" s="115"/>
      <c r="D52" s="113"/>
      <c r="E52" s="117"/>
      <c r="F52" s="112" t="s">
        <v>375</v>
      </c>
      <c r="G52" s="115"/>
      <c r="H52" s="115"/>
      <c r="I52" s="116"/>
      <c r="J52" s="115"/>
      <c r="K52" s="116"/>
      <c r="L52" s="134"/>
      <c r="M52" s="132"/>
      <c r="N52" s="134"/>
      <c r="O52" s="132"/>
      <c r="P52" s="134"/>
      <c r="Q52" s="132"/>
      <c r="R52" s="134"/>
      <c r="S52" s="133"/>
      <c r="T52" s="113"/>
      <c r="U52" s="113"/>
    </row>
    <row r="53" spans="1:21" ht="51" customHeight="1" x14ac:dyDescent="0.25">
      <c r="A53" s="221"/>
      <c r="B53" s="221"/>
      <c r="C53" s="115"/>
      <c r="D53" s="113">
        <v>2</v>
      </c>
      <c r="E53" s="117" t="s">
        <v>376</v>
      </c>
      <c r="F53" s="112" t="s">
        <v>377</v>
      </c>
      <c r="G53" s="115"/>
      <c r="H53" s="115"/>
      <c r="I53" s="116"/>
      <c r="J53" s="115"/>
      <c r="K53" s="116"/>
      <c r="L53" s="134"/>
      <c r="M53" s="132"/>
      <c r="N53" s="134"/>
      <c r="O53" s="132"/>
      <c r="P53" s="134"/>
      <c r="Q53" s="132"/>
      <c r="R53" s="134"/>
      <c r="S53" s="133"/>
      <c r="T53" s="113"/>
      <c r="U53" s="113"/>
    </row>
    <row r="54" spans="1:21" ht="51" customHeight="1" x14ac:dyDescent="0.25">
      <c r="A54" s="221"/>
      <c r="B54" s="221"/>
      <c r="C54" s="115"/>
      <c r="D54" s="113"/>
      <c r="E54" s="117"/>
      <c r="F54" s="112" t="s">
        <v>378</v>
      </c>
      <c r="G54" s="115"/>
      <c r="H54" s="115"/>
      <c r="I54" s="116"/>
      <c r="J54" s="115"/>
      <c r="K54" s="116"/>
      <c r="L54" s="134"/>
      <c r="M54" s="132"/>
      <c r="N54" s="134"/>
      <c r="O54" s="132"/>
      <c r="P54" s="134"/>
      <c r="Q54" s="132"/>
      <c r="R54" s="134"/>
      <c r="S54" s="133"/>
      <c r="T54" s="113"/>
      <c r="U54" s="113"/>
    </row>
    <row r="55" spans="1:21" ht="51" customHeight="1" x14ac:dyDescent="0.25">
      <c r="A55" s="221"/>
      <c r="B55" s="221"/>
      <c r="C55" s="115"/>
      <c r="D55" s="113">
        <v>3</v>
      </c>
      <c r="E55" s="117" t="s">
        <v>379</v>
      </c>
      <c r="F55" s="112" t="s">
        <v>380</v>
      </c>
      <c r="G55" s="115"/>
      <c r="H55" s="115"/>
      <c r="I55" s="116"/>
      <c r="J55" s="115"/>
      <c r="K55" s="116"/>
      <c r="L55" s="134"/>
      <c r="M55" s="132"/>
      <c r="N55" s="134"/>
      <c r="O55" s="132"/>
      <c r="P55" s="134"/>
      <c r="Q55" s="132"/>
      <c r="R55" s="134"/>
      <c r="S55" s="133"/>
      <c r="T55" s="113"/>
      <c r="U55" s="113"/>
    </row>
    <row r="56" spans="1:21" ht="51" customHeight="1" x14ac:dyDescent="0.25">
      <c r="A56" s="221"/>
      <c r="B56" s="221"/>
      <c r="C56" s="115"/>
      <c r="D56" s="113">
        <v>4</v>
      </c>
      <c r="E56" s="117" t="s">
        <v>381</v>
      </c>
      <c r="F56" s="112" t="s">
        <v>382</v>
      </c>
      <c r="G56" s="115"/>
      <c r="H56" s="115"/>
      <c r="I56" s="116"/>
      <c r="J56" s="115"/>
      <c r="K56" s="116"/>
      <c r="L56" s="134"/>
      <c r="M56" s="132"/>
      <c r="N56" s="134"/>
      <c r="O56" s="132"/>
      <c r="P56" s="134"/>
      <c r="Q56" s="132"/>
      <c r="R56" s="134"/>
      <c r="S56" s="133"/>
      <c r="T56" s="113"/>
      <c r="U56" s="113"/>
    </row>
    <row r="57" spans="1:21" ht="51" customHeight="1" x14ac:dyDescent="0.25">
      <c r="A57" s="221"/>
      <c r="B57" s="221"/>
      <c r="C57" s="115"/>
      <c r="D57" s="113">
        <v>5</v>
      </c>
      <c r="E57" s="117" t="s">
        <v>383</v>
      </c>
      <c r="F57" s="112" t="s">
        <v>384</v>
      </c>
      <c r="G57" s="115"/>
      <c r="H57" s="115"/>
      <c r="I57" s="116"/>
      <c r="J57" s="115"/>
      <c r="K57" s="116"/>
      <c r="L57" s="134"/>
      <c r="M57" s="132"/>
      <c r="N57" s="134"/>
      <c r="O57" s="132"/>
      <c r="P57" s="134"/>
      <c r="Q57" s="132"/>
      <c r="R57" s="134"/>
      <c r="S57" s="133"/>
      <c r="T57" s="113"/>
      <c r="U57" s="113"/>
    </row>
    <row r="58" spans="1:21" ht="51" customHeight="1" x14ac:dyDescent="0.25">
      <c r="A58" s="221"/>
      <c r="B58" s="221"/>
      <c r="C58" s="115"/>
      <c r="D58" s="113">
        <v>6</v>
      </c>
      <c r="E58" s="117" t="s">
        <v>385</v>
      </c>
      <c r="F58" s="112" t="s">
        <v>386</v>
      </c>
      <c r="G58" s="115"/>
      <c r="H58" s="115"/>
      <c r="I58" s="116"/>
      <c r="J58" s="115"/>
      <c r="K58" s="116"/>
      <c r="L58" s="134"/>
      <c r="M58" s="132"/>
      <c r="N58" s="134"/>
      <c r="O58" s="132"/>
      <c r="P58" s="134"/>
      <c r="Q58" s="132"/>
      <c r="R58" s="134"/>
      <c r="S58" s="133"/>
      <c r="T58" s="113"/>
      <c r="U58" s="113"/>
    </row>
    <row r="59" spans="1:21" ht="51" customHeight="1" x14ac:dyDescent="0.25">
      <c r="A59" s="221"/>
      <c r="B59" s="221"/>
      <c r="C59" s="115"/>
      <c r="D59" s="113">
        <v>7</v>
      </c>
      <c r="E59" s="117" t="s">
        <v>387</v>
      </c>
      <c r="F59" s="112" t="s">
        <v>388</v>
      </c>
      <c r="G59" s="115"/>
      <c r="H59" s="115"/>
      <c r="I59" s="116"/>
      <c r="J59" s="115"/>
      <c r="K59" s="116"/>
      <c r="L59" s="134"/>
      <c r="M59" s="132"/>
      <c r="N59" s="134"/>
      <c r="O59" s="132"/>
      <c r="P59" s="134"/>
      <c r="Q59" s="132"/>
      <c r="R59" s="134"/>
      <c r="S59" s="133"/>
      <c r="T59" s="113"/>
      <c r="U59" s="113"/>
    </row>
    <row r="60" spans="1:21" s="111" customFormat="1" ht="38.25" x14ac:dyDescent="0.25">
      <c r="A60" s="221"/>
      <c r="B60" s="221"/>
      <c r="C60" s="222"/>
      <c r="D60" s="136" t="s">
        <v>389</v>
      </c>
      <c r="E60" s="137" t="s">
        <v>109</v>
      </c>
      <c r="F60" s="137" t="s">
        <v>110</v>
      </c>
      <c r="G60" s="186">
        <v>1</v>
      </c>
      <c r="H60" s="138"/>
      <c r="I60" s="139"/>
      <c r="J60" s="138"/>
      <c r="K60" s="139"/>
      <c r="L60" s="140" t="e">
        <f>#REF!</f>
        <v>#REF!</v>
      </c>
      <c r="M60" s="141">
        <f>SUM(M61:M71)</f>
        <v>113282150</v>
      </c>
      <c r="N60" s="140" t="e">
        <f>#REF!</f>
        <v>#REF!</v>
      </c>
      <c r="O60" s="141">
        <f>SUM(O62:O62)</f>
        <v>550000</v>
      </c>
      <c r="P60" s="140" t="e">
        <f>#REF!</f>
        <v>#REF!</v>
      </c>
      <c r="Q60" s="141">
        <f>SUM(Q62:Q62)</f>
        <v>605000</v>
      </c>
      <c r="R60" s="140" t="e">
        <f>#REF!</f>
        <v>#REF!</v>
      </c>
      <c r="S60" s="141">
        <f>SUM(S62:S62)</f>
        <v>14805100</v>
      </c>
      <c r="T60" s="136" t="s">
        <v>111</v>
      </c>
      <c r="U60" s="136" t="s">
        <v>112</v>
      </c>
    </row>
    <row r="61" spans="1:21" ht="49.5" customHeight="1" x14ac:dyDescent="0.25">
      <c r="A61" s="221"/>
      <c r="B61" s="221"/>
      <c r="C61" s="222"/>
      <c r="D61" s="124">
        <v>1</v>
      </c>
      <c r="E61" s="125" t="s">
        <v>138</v>
      </c>
      <c r="F61" s="125" t="s">
        <v>141</v>
      </c>
      <c r="G61" s="126"/>
      <c r="H61" s="126"/>
      <c r="I61" s="127"/>
      <c r="J61" s="126"/>
      <c r="K61" s="127"/>
      <c r="L61" s="142">
        <v>0.82</v>
      </c>
      <c r="M61" s="143">
        <v>2506000</v>
      </c>
      <c r="N61" s="142">
        <v>0.86</v>
      </c>
      <c r="O61" s="143">
        <v>2756600</v>
      </c>
      <c r="P61" s="142">
        <v>0.9</v>
      </c>
      <c r="Q61" s="143">
        <v>3032260</v>
      </c>
      <c r="R61" s="142">
        <v>0.9</v>
      </c>
      <c r="S61" s="144">
        <f>I61+K61+M61+O61+Q61</f>
        <v>8294860</v>
      </c>
      <c r="T61" s="124"/>
      <c r="U61" s="124"/>
    </row>
    <row r="62" spans="1:21" ht="52.5" customHeight="1" x14ac:dyDescent="0.25">
      <c r="A62" s="221"/>
      <c r="B62" s="221"/>
      <c r="C62" s="222"/>
      <c r="D62" s="170">
        <v>2</v>
      </c>
      <c r="E62" s="169" t="s">
        <v>142</v>
      </c>
      <c r="F62" s="169" t="s">
        <v>146</v>
      </c>
      <c r="G62" s="171"/>
      <c r="H62" s="171"/>
      <c r="I62" s="172"/>
      <c r="J62" s="171"/>
      <c r="K62" s="172"/>
      <c r="L62" s="173">
        <v>0.82</v>
      </c>
      <c r="M62" s="174">
        <v>13650100</v>
      </c>
      <c r="N62" s="173">
        <v>0.86</v>
      </c>
      <c r="O62" s="174">
        <v>550000</v>
      </c>
      <c r="P62" s="173">
        <v>0.9</v>
      </c>
      <c r="Q62" s="174">
        <v>605000</v>
      </c>
      <c r="R62" s="173">
        <v>0.9</v>
      </c>
      <c r="S62" s="175">
        <f>I62+K62+M62+O62+Q62</f>
        <v>14805100</v>
      </c>
      <c r="T62" s="168"/>
      <c r="U62" s="168"/>
    </row>
    <row r="63" spans="1:21" ht="38.25" x14ac:dyDescent="0.25">
      <c r="A63" s="221"/>
      <c r="B63" s="221"/>
      <c r="C63" s="222"/>
      <c r="D63" s="124">
        <v>3</v>
      </c>
      <c r="E63" s="125" t="s">
        <v>154</v>
      </c>
      <c r="F63" s="125" t="s">
        <v>159</v>
      </c>
      <c r="G63" s="126"/>
      <c r="H63" s="126"/>
      <c r="I63" s="127"/>
      <c r="J63" s="126"/>
      <c r="K63" s="127"/>
      <c r="L63" s="142"/>
      <c r="M63" s="143">
        <v>28384700</v>
      </c>
      <c r="N63" s="142"/>
      <c r="O63" s="143"/>
      <c r="P63" s="142"/>
      <c r="Q63" s="143"/>
      <c r="R63" s="142"/>
      <c r="S63" s="144"/>
      <c r="T63" s="124"/>
      <c r="U63" s="124"/>
    </row>
    <row r="64" spans="1:21" ht="36" customHeight="1" x14ac:dyDescent="0.25">
      <c r="A64" s="221"/>
      <c r="B64" s="221"/>
      <c r="C64" s="222"/>
      <c r="D64" s="124">
        <v>4</v>
      </c>
      <c r="E64" s="223" t="s">
        <v>132</v>
      </c>
      <c r="F64" s="125" t="s">
        <v>136</v>
      </c>
      <c r="G64" s="126"/>
      <c r="H64" s="126"/>
      <c r="I64" s="127">
        <v>117000</v>
      </c>
      <c r="J64" s="161">
        <v>17619350</v>
      </c>
      <c r="K64" s="143">
        <v>2125000</v>
      </c>
      <c r="L64" s="142">
        <v>0.82</v>
      </c>
      <c r="M64" s="143">
        <f>17619350+2125000+117000</f>
        <v>19861350</v>
      </c>
      <c r="N64" s="142">
        <v>0.86</v>
      </c>
      <c r="O64" s="143">
        <v>19384860</v>
      </c>
      <c r="P64" s="142">
        <v>0.9</v>
      </c>
      <c r="Q64" s="143">
        <v>21323346</v>
      </c>
      <c r="R64" s="142">
        <v>0.9</v>
      </c>
      <c r="S64" s="144">
        <f>I64+K64+M64+O64+Q64</f>
        <v>62811556</v>
      </c>
      <c r="T64" s="124"/>
      <c r="U64" s="124"/>
    </row>
    <row r="65" spans="1:21" ht="36" customHeight="1" x14ac:dyDescent="0.25">
      <c r="A65" s="221"/>
      <c r="B65" s="221"/>
      <c r="C65" s="222"/>
      <c r="D65" s="124"/>
      <c r="E65" s="223"/>
      <c r="F65" s="125" t="s">
        <v>137</v>
      </c>
      <c r="G65" s="126"/>
      <c r="H65" s="126"/>
      <c r="I65" s="127"/>
      <c r="J65" s="126"/>
      <c r="K65" s="127"/>
      <c r="L65" s="142"/>
      <c r="M65" s="143"/>
      <c r="N65" s="142"/>
      <c r="O65" s="143"/>
      <c r="P65" s="142"/>
      <c r="Q65" s="143"/>
      <c r="R65" s="142"/>
      <c r="S65" s="144"/>
      <c r="T65" s="124"/>
      <c r="U65" s="124"/>
    </row>
    <row r="66" spans="1:21" ht="36" customHeight="1" x14ac:dyDescent="0.25">
      <c r="A66" s="221"/>
      <c r="B66" s="221"/>
      <c r="C66" s="222"/>
      <c r="D66" s="113">
        <v>5</v>
      </c>
      <c r="E66" s="119" t="s">
        <v>152</v>
      </c>
      <c r="F66" s="117" t="s">
        <v>390</v>
      </c>
      <c r="G66" s="115"/>
      <c r="H66" s="115"/>
      <c r="I66" s="116"/>
      <c r="J66" s="115"/>
      <c r="K66" s="116"/>
      <c r="L66" s="131"/>
      <c r="M66" s="132"/>
      <c r="N66" s="131"/>
      <c r="O66" s="132"/>
      <c r="P66" s="131"/>
      <c r="Q66" s="132"/>
      <c r="R66" s="131"/>
      <c r="S66" s="133"/>
      <c r="T66" s="113"/>
      <c r="U66" s="113"/>
    </row>
    <row r="67" spans="1:21" ht="36" customHeight="1" x14ac:dyDescent="0.25">
      <c r="A67" s="221"/>
      <c r="B67" s="221"/>
      <c r="C67" s="222"/>
      <c r="D67" s="113">
        <v>6</v>
      </c>
      <c r="E67" s="119" t="s">
        <v>391</v>
      </c>
      <c r="F67" s="117" t="s">
        <v>392</v>
      </c>
      <c r="G67" s="115"/>
      <c r="H67" s="115"/>
      <c r="I67" s="116"/>
      <c r="J67" s="115"/>
      <c r="K67" s="116"/>
      <c r="L67" s="131"/>
      <c r="M67" s="132"/>
      <c r="N67" s="131"/>
      <c r="O67" s="132"/>
      <c r="P67" s="131"/>
      <c r="Q67" s="132"/>
      <c r="R67" s="131"/>
      <c r="S67" s="133"/>
      <c r="T67" s="113"/>
      <c r="U67" s="113"/>
    </row>
    <row r="68" spans="1:21" ht="36" customHeight="1" x14ac:dyDescent="0.25">
      <c r="A68" s="221"/>
      <c r="B68" s="221"/>
      <c r="C68" s="222"/>
      <c r="D68" s="113">
        <v>7</v>
      </c>
      <c r="E68" s="119" t="s">
        <v>166</v>
      </c>
      <c r="F68" s="117" t="s">
        <v>167</v>
      </c>
      <c r="G68" s="115"/>
      <c r="H68" s="115"/>
      <c r="I68" s="116"/>
      <c r="J68" s="115"/>
      <c r="K68" s="116"/>
      <c r="L68" s="131"/>
      <c r="M68" s="132"/>
      <c r="N68" s="131"/>
      <c r="O68" s="132"/>
      <c r="P68" s="131"/>
      <c r="Q68" s="132"/>
      <c r="R68" s="131"/>
      <c r="S68" s="133"/>
      <c r="T68" s="113"/>
      <c r="U68" s="113"/>
    </row>
    <row r="69" spans="1:21" ht="36" customHeight="1" x14ac:dyDescent="0.25">
      <c r="A69" s="221"/>
      <c r="B69" s="221"/>
      <c r="C69" s="222"/>
      <c r="D69" s="124">
        <v>8</v>
      </c>
      <c r="E69" s="125" t="s">
        <v>169</v>
      </c>
      <c r="F69" s="125"/>
      <c r="G69" s="126"/>
      <c r="H69" s="126"/>
      <c r="I69" s="143">
        <v>2700000</v>
      </c>
      <c r="J69" s="161">
        <v>32680000</v>
      </c>
      <c r="K69" s="143">
        <v>13500000</v>
      </c>
      <c r="L69" s="142"/>
      <c r="M69" s="143">
        <f>32680000+13500000+2700000</f>
        <v>48880000</v>
      </c>
      <c r="N69" s="142"/>
      <c r="O69" s="143"/>
      <c r="P69" s="142"/>
      <c r="Q69" s="143"/>
      <c r="R69" s="142"/>
      <c r="S69" s="144"/>
      <c r="T69" s="124"/>
      <c r="U69" s="124"/>
    </row>
    <row r="70" spans="1:21" ht="36" customHeight="1" x14ac:dyDescent="0.25">
      <c r="A70" s="221"/>
      <c r="B70" s="221"/>
      <c r="C70" s="222"/>
      <c r="D70" s="113">
        <v>9</v>
      </c>
      <c r="E70" s="117" t="s">
        <v>393</v>
      </c>
      <c r="F70" s="117" t="s">
        <v>394</v>
      </c>
      <c r="G70" s="115"/>
      <c r="H70" s="115"/>
      <c r="I70" s="132"/>
      <c r="J70" s="166"/>
      <c r="K70" s="132"/>
      <c r="L70" s="131"/>
      <c r="M70" s="132"/>
      <c r="N70" s="131"/>
      <c r="O70" s="132"/>
      <c r="P70" s="131"/>
      <c r="Q70" s="132"/>
      <c r="R70" s="131"/>
      <c r="S70" s="133"/>
      <c r="T70" s="113"/>
      <c r="U70" s="113"/>
    </row>
    <row r="71" spans="1:21" ht="36" customHeight="1" x14ac:dyDescent="0.25">
      <c r="A71" s="221"/>
      <c r="B71" s="221"/>
      <c r="C71" s="222"/>
      <c r="D71" s="113">
        <v>10</v>
      </c>
      <c r="E71" s="117" t="s">
        <v>395</v>
      </c>
      <c r="F71" s="117" t="s">
        <v>396</v>
      </c>
      <c r="G71" s="115"/>
      <c r="H71" s="115"/>
      <c r="I71" s="132"/>
      <c r="J71" s="166"/>
      <c r="K71" s="132"/>
      <c r="L71" s="131"/>
      <c r="M71" s="132"/>
      <c r="N71" s="131"/>
      <c r="O71" s="132"/>
      <c r="P71" s="131"/>
      <c r="Q71" s="132"/>
      <c r="R71" s="131"/>
      <c r="S71" s="133"/>
      <c r="T71" s="113"/>
      <c r="U71" s="113"/>
    </row>
    <row r="72" spans="1:21" ht="36" customHeight="1" x14ac:dyDescent="0.25">
      <c r="A72" s="221"/>
      <c r="B72" s="221"/>
      <c r="C72" s="222"/>
      <c r="D72" s="136" t="s">
        <v>397</v>
      </c>
      <c r="E72" s="137" t="s">
        <v>398</v>
      </c>
      <c r="F72" s="137" t="s">
        <v>399</v>
      </c>
      <c r="G72" s="138"/>
      <c r="H72" s="138"/>
      <c r="I72" s="141"/>
      <c r="J72" s="167"/>
      <c r="K72" s="141"/>
      <c r="L72" s="140"/>
      <c r="M72" s="141"/>
      <c r="N72" s="140"/>
      <c r="O72" s="141"/>
      <c r="P72" s="140"/>
      <c r="Q72" s="141"/>
      <c r="R72" s="140"/>
      <c r="S72" s="145"/>
      <c r="T72" s="136"/>
      <c r="U72" s="136"/>
    </row>
    <row r="73" spans="1:21" ht="36" customHeight="1" x14ac:dyDescent="0.25">
      <c r="A73" s="221"/>
      <c r="B73" s="221"/>
      <c r="C73" s="222"/>
      <c r="D73" s="113">
        <v>1</v>
      </c>
      <c r="E73" s="117" t="s">
        <v>400</v>
      </c>
      <c r="F73" s="117" t="s">
        <v>401</v>
      </c>
      <c r="G73" s="115"/>
      <c r="H73" s="115"/>
      <c r="I73" s="132"/>
      <c r="J73" s="166"/>
      <c r="K73" s="132"/>
      <c r="L73" s="131"/>
      <c r="M73" s="132"/>
      <c r="N73" s="131"/>
      <c r="O73" s="132"/>
      <c r="P73" s="131"/>
      <c r="Q73" s="132"/>
      <c r="R73" s="131"/>
      <c r="S73" s="133"/>
      <c r="T73" s="113"/>
      <c r="U73" s="113"/>
    </row>
    <row r="74" spans="1:21" ht="36" customHeight="1" x14ac:dyDescent="0.25">
      <c r="A74" s="221"/>
      <c r="B74" s="221"/>
      <c r="C74" s="222"/>
      <c r="D74" s="113">
        <v>2</v>
      </c>
      <c r="E74" s="117" t="s">
        <v>402</v>
      </c>
      <c r="F74" s="117" t="s">
        <v>403</v>
      </c>
      <c r="G74" s="115"/>
      <c r="H74" s="115"/>
      <c r="I74" s="132"/>
      <c r="J74" s="166"/>
      <c r="K74" s="132"/>
      <c r="L74" s="131"/>
      <c r="M74" s="132"/>
      <c r="N74" s="131"/>
      <c r="O74" s="132"/>
      <c r="P74" s="131"/>
      <c r="Q74" s="132"/>
      <c r="R74" s="131"/>
      <c r="S74" s="133"/>
      <c r="T74" s="113"/>
      <c r="U74" s="113"/>
    </row>
    <row r="75" spans="1:21" ht="36" customHeight="1" x14ac:dyDescent="0.25">
      <c r="A75" s="221"/>
      <c r="B75" s="221"/>
      <c r="C75" s="222"/>
      <c r="D75" s="113">
        <v>3</v>
      </c>
      <c r="E75" s="117" t="s">
        <v>404</v>
      </c>
      <c r="F75" s="117" t="s">
        <v>405</v>
      </c>
      <c r="G75" s="115"/>
      <c r="H75" s="115"/>
      <c r="I75" s="132"/>
      <c r="J75" s="166"/>
      <c r="K75" s="132"/>
      <c r="L75" s="131"/>
      <c r="M75" s="132"/>
      <c r="N75" s="131"/>
      <c r="O75" s="132"/>
      <c r="P75" s="131"/>
      <c r="Q75" s="132"/>
      <c r="R75" s="131"/>
      <c r="S75" s="133"/>
      <c r="T75" s="113"/>
      <c r="U75" s="113"/>
    </row>
    <row r="76" spans="1:21" ht="36" customHeight="1" x14ac:dyDescent="0.25">
      <c r="A76" s="221"/>
      <c r="B76" s="221"/>
      <c r="C76" s="222"/>
      <c r="D76" s="113">
        <v>4</v>
      </c>
      <c r="E76" s="117" t="s">
        <v>406</v>
      </c>
      <c r="F76" s="117" t="s">
        <v>406</v>
      </c>
      <c r="G76" s="115"/>
      <c r="H76" s="115"/>
      <c r="I76" s="132"/>
      <c r="J76" s="166"/>
      <c r="K76" s="132"/>
      <c r="L76" s="131"/>
      <c r="M76" s="132"/>
      <c r="N76" s="131"/>
      <c r="O76" s="132"/>
      <c r="P76" s="131"/>
      <c r="Q76" s="132"/>
      <c r="R76" s="131"/>
      <c r="S76" s="133"/>
      <c r="T76" s="113"/>
      <c r="U76" s="113"/>
    </row>
    <row r="77" spans="1:21" ht="36" customHeight="1" x14ac:dyDescent="0.25">
      <c r="A77" s="221"/>
      <c r="B77" s="221"/>
      <c r="C77" s="222"/>
      <c r="D77" s="113">
        <v>5</v>
      </c>
      <c r="E77" s="117" t="s">
        <v>407</v>
      </c>
      <c r="F77" s="117" t="s">
        <v>408</v>
      </c>
      <c r="G77" s="115"/>
      <c r="H77" s="115"/>
      <c r="I77" s="132"/>
      <c r="J77" s="166"/>
      <c r="K77" s="132"/>
      <c r="L77" s="131"/>
      <c r="M77" s="132"/>
      <c r="N77" s="131"/>
      <c r="O77" s="132"/>
      <c r="P77" s="131"/>
      <c r="Q77" s="132"/>
      <c r="R77" s="131"/>
      <c r="S77" s="133"/>
      <c r="T77" s="113"/>
      <c r="U77" s="113"/>
    </row>
    <row r="78" spans="1:21" ht="36" customHeight="1" x14ac:dyDescent="0.25">
      <c r="A78" s="221"/>
      <c r="B78" s="221"/>
      <c r="C78" s="222"/>
      <c r="D78" s="113"/>
      <c r="E78" s="117"/>
      <c r="F78" s="117" t="s">
        <v>151</v>
      </c>
      <c r="G78" s="115"/>
      <c r="H78" s="115"/>
      <c r="I78" s="132"/>
      <c r="J78" s="166"/>
      <c r="K78" s="132"/>
      <c r="L78" s="131"/>
      <c r="M78" s="132"/>
      <c r="N78" s="131"/>
      <c r="O78" s="132"/>
      <c r="P78" s="131"/>
      <c r="Q78" s="132"/>
      <c r="R78" s="131"/>
      <c r="S78" s="133"/>
      <c r="T78" s="113"/>
      <c r="U78" s="113"/>
    </row>
    <row r="79" spans="1:21" ht="36" customHeight="1" x14ac:dyDescent="0.25">
      <c r="A79" s="221"/>
      <c r="B79" s="221"/>
      <c r="C79" s="222"/>
      <c r="D79" s="113"/>
      <c r="E79" s="117"/>
      <c r="F79" s="117" t="s">
        <v>409</v>
      </c>
      <c r="G79" s="115"/>
      <c r="H79" s="115"/>
      <c r="I79" s="132"/>
      <c r="J79" s="166"/>
      <c r="K79" s="132"/>
      <c r="L79" s="131"/>
      <c r="M79" s="132"/>
      <c r="N79" s="131"/>
      <c r="O79" s="132"/>
      <c r="P79" s="131"/>
      <c r="Q79" s="132"/>
      <c r="R79" s="131"/>
      <c r="S79" s="133"/>
      <c r="T79" s="113"/>
      <c r="U79" s="113"/>
    </row>
    <row r="80" spans="1:21" ht="36" customHeight="1" x14ac:dyDescent="0.25">
      <c r="A80" s="221"/>
      <c r="B80" s="221"/>
      <c r="C80" s="222"/>
      <c r="D80" s="113"/>
      <c r="E80" s="117"/>
      <c r="F80" s="117" t="s">
        <v>410</v>
      </c>
      <c r="G80" s="115"/>
      <c r="H80" s="115"/>
      <c r="I80" s="132"/>
      <c r="J80" s="166"/>
      <c r="K80" s="132"/>
      <c r="L80" s="131"/>
      <c r="M80" s="132"/>
      <c r="N80" s="131"/>
      <c r="O80" s="132"/>
      <c r="P80" s="131"/>
      <c r="Q80" s="132"/>
      <c r="R80" s="131"/>
      <c r="S80" s="133"/>
      <c r="T80" s="113"/>
      <c r="U80" s="113"/>
    </row>
    <row r="81" spans="1:21" ht="36" customHeight="1" x14ac:dyDescent="0.25">
      <c r="A81" s="221"/>
      <c r="B81" s="221"/>
      <c r="C81" s="222"/>
      <c r="D81" s="113">
        <v>6</v>
      </c>
      <c r="E81" s="117" t="s">
        <v>411</v>
      </c>
      <c r="F81" s="117" t="s">
        <v>412</v>
      </c>
      <c r="G81" s="115"/>
      <c r="H81" s="115"/>
      <c r="I81" s="132"/>
      <c r="J81" s="166"/>
      <c r="K81" s="132"/>
      <c r="L81" s="131"/>
      <c r="M81" s="132"/>
      <c r="N81" s="131"/>
      <c r="O81" s="132"/>
      <c r="P81" s="131"/>
      <c r="Q81" s="132"/>
      <c r="R81" s="131"/>
      <c r="S81" s="133"/>
      <c r="T81" s="113"/>
      <c r="U81" s="113"/>
    </row>
    <row r="82" spans="1:21" ht="36" customHeight="1" x14ac:dyDescent="0.25">
      <c r="A82" s="221"/>
      <c r="B82" s="221"/>
      <c r="C82" s="222"/>
      <c r="D82" s="113">
        <v>7</v>
      </c>
      <c r="E82" s="117" t="s">
        <v>413</v>
      </c>
      <c r="F82" s="117" t="s">
        <v>414</v>
      </c>
      <c r="G82" s="115"/>
      <c r="H82" s="115"/>
      <c r="I82" s="132"/>
      <c r="J82" s="166"/>
      <c r="K82" s="132"/>
      <c r="L82" s="131"/>
      <c r="M82" s="132"/>
      <c r="N82" s="131"/>
      <c r="O82" s="132"/>
      <c r="P82" s="131"/>
      <c r="Q82" s="132"/>
      <c r="R82" s="131"/>
      <c r="S82" s="133"/>
      <c r="T82" s="113"/>
      <c r="U82" s="113"/>
    </row>
    <row r="83" spans="1:21" ht="36" customHeight="1" x14ac:dyDescent="0.25">
      <c r="A83" s="221"/>
      <c r="B83" s="221"/>
      <c r="C83" s="222"/>
      <c r="D83" s="113">
        <v>8</v>
      </c>
      <c r="E83" s="117" t="s">
        <v>415</v>
      </c>
      <c r="F83" s="117" t="s">
        <v>416</v>
      </c>
      <c r="G83" s="115"/>
      <c r="H83" s="115"/>
      <c r="I83" s="132"/>
      <c r="J83" s="166"/>
      <c r="K83" s="132"/>
      <c r="L83" s="131"/>
      <c r="M83" s="132"/>
      <c r="N83" s="131"/>
      <c r="O83" s="132"/>
      <c r="P83" s="131"/>
      <c r="Q83" s="132"/>
      <c r="R83" s="131"/>
      <c r="S83" s="133"/>
      <c r="T83" s="113"/>
      <c r="U83" s="113"/>
    </row>
    <row r="84" spans="1:21" ht="36" customHeight="1" x14ac:dyDescent="0.25">
      <c r="A84" s="221"/>
      <c r="B84" s="221"/>
      <c r="C84" s="222"/>
      <c r="D84" s="113">
        <v>9</v>
      </c>
      <c r="E84" s="117" t="s">
        <v>417</v>
      </c>
      <c r="F84" s="117" t="s">
        <v>418</v>
      </c>
      <c r="G84" s="115"/>
      <c r="H84" s="115"/>
      <c r="I84" s="132"/>
      <c r="J84" s="166"/>
      <c r="K84" s="132"/>
      <c r="L84" s="131"/>
      <c r="M84" s="132"/>
      <c r="N84" s="131"/>
      <c r="O84" s="132"/>
      <c r="P84" s="131"/>
      <c r="Q84" s="132"/>
      <c r="R84" s="131"/>
      <c r="S84" s="133"/>
      <c r="T84" s="113"/>
      <c r="U84" s="113"/>
    </row>
    <row r="85" spans="1:21" ht="36" customHeight="1" x14ac:dyDescent="0.25">
      <c r="A85" s="221"/>
      <c r="B85" s="221"/>
      <c r="C85" s="222"/>
      <c r="D85" s="136" t="s">
        <v>420</v>
      </c>
      <c r="E85" s="137" t="s">
        <v>318</v>
      </c>
      <c r="F85" s="137"/>
      <c r="G85" s="138"/>
      <c r="H85" s="138"/>
      <c r="I85" s="139"/>
      <c r="J85" s="138"/>
      <c r="K85" s="139"/>
      <c r="L85" s="140"/>
      <c r="M85" s="141">
        <f>M89+M87</f>
        <v>428629800</v>
      </c>
      <c r="N85" s="140"/>
      <c r="O85" s="141"/>
      <c r="P85" s="140"/>
      <c r="Q85" s="141"/>
      <c r="R85" s="140"/>
      <c r="S85" s="145"/>
      <c r="T85" s="136"/>
      <c r="U85" s="136"/>
    </row>
    <row r="86" spans="1:21" ht="36" customHeight="1" x14ac:dyDescent="0.25">
      <c r="A86" s="221"/>
      <c r="B86" s="221"/>
      <c r="C86" s="222"/>
      <c r="D86" s="113">
        <v>1</v>
      </c>
      <c r="E86" s="117" t="s">
        <v>113</v>
      </c>
      <c r="F86" s="117" t="s">
        <v>117</v>
      </c>
      <c r="G86" s="115"/>
      <c r="H86" s="115"/>
      <c r="I86" s="116"/>
      <c r="J86" s="115"/>
      <c r="K86" s="116"/>
      <c r="L86" s="131"/>
      <c r="M86" s="132"/>
      <c r="N86" s="131"/>
      <c r="O86" s="132"/>
      <c r="P86" s="131"/>
      <c r="Q86" s="132"/>
      <c r="R86" s="131"/>
      <c r="S86" s="133"/>
      <c r="T86" s="113"/>
      <c r="U86" s="113"/>
    </row>
    <row r="87" spans="1:21" ht="36" customHeight="1" x14ac:dyDescent="0.25">
      <c r="A87" s="221"/>
      <c r="B87" s="221"/>
      <c r="C87" s="222"/>
      <c r="D87" s="124">
        <v>2</v>
      </c>
      <c r="E87" s="125" t="s">
        <v>118</v>
      </c>
      <c r="F87" s="125" t="s">
        <v>119</v>
      </c>
      <c r="G87" s="126"/>
      <c r="H87" s="126"/>
      <c r="I87" s="127"/>
      <c r="J87" s="126"/>
      <c r="K87" s="127"/>
      <c r="L87" s="142">
        <v>0.82</v>
      </c>
      <c r="M87" s="143">
        <v>107989800</v>
      </c>
      <c r="N87" s="142">
        <v>0.86</v>
      </c>
      <c r="O87" s="143">
        <v>118788780</v>
      </c>
      <c r="P87" s="142">
        <v>0.9</v>
      </c>
      <c r="Q87" s="143">
        <v>130667658</v>
      </c>
      <c r="R87" s="142">
        <v>0.9</v>
      </c>
      <c r="S87" s="144">
        <f>I87+K87+M87+O87+Q87</f>
        <v>357446238</v>
      </c>
      <c r="T87" s="124"/>
      <c r="U87" s="124"/>
    </row>
    <row r="88" spans="1:21" ht="36" customHeight="1" x14ac:dyDescent="0.25">
      <c r="A88" s="221"/>
      <c r="B88" s="221"/>
      <c r="C88" s="222"/>
      <c r="D88" s="113">
        <v>3</v>
      </c>
      <c r="E88" s="117" t="s">
        <v>121</v>
      </c>
      <c r="F88" s="117" t="s">
        <v>419</v>
      </c>
      <c r="G88" s="115"/>
      <c r="H88" s="115"/>
      <c r="I88" s="116"/>
      <c r="J88" s="115"/>
      <c r="K88" s="116"/>
      <c r="L88" s="131"/>
      <c r="M88" s="132"/>
      <c r="N88" s="131"/>
      <c r="O88" s="132"/>
      <c r="P88" s="131"/>
      <c r="Q88" s="132"/>
      <c r="R88" s="131"/>
      <c r="S88" s="133"/>
      <c r="T88" s="113"/>
      <c r="U88" s="113"/>
    </row>
    <row r="89" spans="1:21" ht="36" customHeight="1" x14ac:dyDescent="0.25">
      <c r="A89" s="221"/>
      <c r="B89" s="221"/>
      <c r="C89" s="222"/>
      <c r="D89" s="124">
        <v>4</v>
      </c>
      <c r="E89" s="125" t="s">
        <v>127</v>
      </c>
      <c r="F89" s="125" t="s">
        <v>128</v>
      </c>
      <c r="G89" s="126"/>
      <c r="H89" s="126"/>
      <c r="I89" s="127"/>
      <c r="J89" s="161">
        <v>191040000</v>
      </c>
      <c r="K89" s="143">
        <v>129600000</v>
      </c>
      <c r="L89" s="142"/>
      <c r="M89" s="143">
        <f>191040000+129600000</f>
        <v>320640000</v>
      </c>
      <c r="N89" s="142"/>
      <c r="O89" s="143"/>
      <c r="P89" s="142"/>
      <c r="Q89" s="143"/>
      <c r="R89" s="142"/>
      <c r="S89" s="144"/>
      <c r="T89" s="124"/>
      <c r="U89" s="124"/>
    </row>
    <row r="90" spans="1:21" ht="36" customHeight="1" x14ac:dyDescent="0.25">
      <c r="A90" s="221"/>
      <c r="B90" s="221"/>
      <c r="C90" s="222"/>
      <c r="D90" s="147" t="s">
        <v>421</v>
      </c>
      <c r="E90" s="148" t="s">
        <v>319</v>
      </c>
      <c r="F90" s="148"/>
      <c r="G90" s="149"/>
      <c r="H90" s="149"/>
      <c r="I90" s="150"/>
      <c r="J90" s="149"/>
      <c r="K90" s="150"/>
      <c r="L90" s="151"/>
      <c r="M90" s="152">
        <f>SUM(M91:M103)</f>
        <v>134504440</v>
      </c>
      <c r="N90" s="151"/>
      <c r="O90" s="152"/>
      <c r="P90" s="151"/>
      <c r="Q90" s="152"/>
      <c r="R90" s="151"/>
      <c r="S90" s="153"/>
      <c r="T90" s="147"/>
      <c r="U90" s="147"/>
    </row>
    <row r="91" spans="1:21" ht="78.75" customHeight="1" x14ac:dyDescent="0.25">
      <c r="A91" s="221"/>
      <c r="B91" s="221"/>
      <c r="C91" s="222"/>
      <c r="D91" s="124">
        <v>1</v>
      </c>
      <c r="E91" s="125" t="s">
        <v>204</v>
      </c>
      <c r="F91" s="125" t="s">
        <v>205</v>
      </c>
      <c r="G91" s="126"/>
      <c r="H91" s="126"/>
      <c r="I91" s="127"/>
      <c r="J91" s="126"/>
      <c r="K91" s="127"/>
      <c r="L91" s="142"/>
      <c r="M91" s="143">
        <v>34868400</v>
      </c>
      <c r="N91" s="142"/>
      <c r="O91" s="143"/>
      <c r="P91" s="142"/>
      <c r="Q91" s="143"/>
      <c r="R91" s="142"/>
      <c r="S91" s="144"/>
      <c r="T91" s="124"/>
      <c r="U91" s="124"/>
    </row>
    <row r="92" spans="1:21" ht="78.75" customHeight="1" x14ac:dyDescent="0.25">
      <c r="A92" s="221"/>
      <c r="B92" s="221"/>
      <c r="C92" s="222"/>
      <c r="D92" s="113">
        <v>2</v>
      </c>
      <c r="E92" s="117" t="s">
        <v>204</v>
      </c>
      <c r="F92" s="117" t="s">
        <v>205</v>
      </c>
      <c r="G92" s="115"/>
      <c r="H92" s="115"/>
      <c r="I92" s="116"/>
      <c r="J92" s="115"/>
      <c r="K92" s="116"/>
      <c r="L92" s="131"/>
      <c r="M92" s="132"/>
      <c r="N92" s="131"/>
      <c r="O92" s="132"/>
      <c r="P92" s="131"/>
      <c r="Q92" s="132"/>
      <c r="R92" s="131"/>
      <c r="S92" s="133"/>
      <c r="T92" s="113"/>
      <c r="U92" s="113"/>
    </row>
    <row r="93" spans="1:21" ht="78.75" customHeight="1" x14ac:dyDescent="0.25">
      <c r="A93" s="221"/>
      <c r="B93" s="221"/>
      <c r="C93" s="222"/>
      <c r="D93" s="113">
        <v>3</v>
      </c>
      <c r="E93" s="117" t="s">
        <v>422</v>
      </c>
      <c r="F93" s="117" t="s">
        <v>423</v>
      </c>
      <c r="G93" s="115"/>
      <c r="H93" s="115"/>
      <c r="I93" s="116"/>
      <c r="J93" s="115"/>
      <c r="K93" s="116"/>
      <c r="L93" s="131"/>
      <c r="M93" s="132"/>
      <c r="N93" s="131"/>
      <c r="O93" s="132"/>
      <c r="P93" s="131"/>
      <c r="Q93" s="132"/>
      <c r="R93" s="131"/>
      <c r="S93" s="133"/>
      <c r="T93" s="113"/>
      <c r="U93" s="113"/>
    </row>
    <row r="94" spans="1:21" ht="78.75" customHeight="1" x14ac:dyDescent="0.25">
      <c r="A94" s="221"/>
      <c r="B94" s="221"/>
      <c r="C94" s="222"/>
      <c r="D94" s="124">
        <v>4</v>
      </c>
      <c r="E94" s="125" t="s">
        <v>328</v>
      </c>
      <c r="F94" s="125" t="s">
        <v>424</v>
      </c>
      <c r="G94" s="126"/>
      <c r="H94" s="126"/>
      <c r="I94" s="127"/>
      <c r="J94" s="126"/>
      <c r="K94" s="127"/>
      <c r="L94" s="142"/>
      <c r="M94" s="143">
        <v>18032000</v>
      </c>
      <c r="N94" s="142"/>
      <c r="O94" s="143"/>
      <c r="P94" s="142"/>
      <c r="Q94" s="143"/>
      <c r="R94" s="142"/>
      <c r="S94" s="144"/>
      <c r="T94" s="124"/>
      <c r="U94" s="124"/>
    </row>
    <row r="95" spans="1:21" ht="66" customHeight="1" x14ac:dyDescent="0.25">
      <c r="A95" s="221"/>
      <c r="B95" s="221"/>
      <c r="C95" s="222"/>
      <c r="D95" s="113"/>
      <c r="E95" s="117"/>
      <c r="F95" s="117" t="s">
        <v>425</v>
      </c>
      <c r="G95" s="115"/>
      <c r="H95" s="115"/>
      <c r="I95" s="116"/>
      <c r="J95" s="115"/>
      <c r="K95" s="116"/>
      <c r="L95" s="131"/>
      <c r="M95" s="132"/>
      <c r="N95" s="131"/>
      <c r="O95" s="132"/>
      <c r="P95" s="131"/>
      <c r="Q95" s="132"/>
      <c r="R95" s="131"/>
      <c r="S95" s="133"/>
      <c r="T95" s="113"/>
      <c r="U95" s="113"/>
    </row>
    <row r="96" spans="1:21" ht="56.25" customHeight="1" x14ac:dyDescent="0.25">
      <c r="A96" s="221"/>
      <c r="B96" s="221"/>
      <c r="C96" s="222"/>
      <c r="D96" s="113"/>
      <c r="E96" s="117"/>
      <c r="F96" s="117" t="s">
        <v>426</v>
      </c>
      <c r="G96" s="115"/>
      <c r="H96" s="115"/>
      <c r="I96" s="116"/>
      <c r="J96" s="115"/>
      <c r="K96" s="116"/>
      <c r="L96" s="131"/>
      <c r="M96" s="132"/>
      <c r="N96" s="131"/>
      <c r="O96" s="132"/>
      <c r="P96" s="131"/>
      <c r="Q96" s="132"/>
      <c r="R96" s="131"/>
      <c r="S96" s="133"/>
      <c r="T96" s="113"/>
      <c r="U96" s="113"/>
    </row>
    <row r="97" spans="1:21" ht="66" customHeight="1" x14ac:dyDescent="0.25">
      <c r="A97" s="221"/>
      <c r="B97" s="221"/>
      <c r="C97" s="222"/>
      <c r="D97" s="113"/>
      <c r="E97" s="117"/>
      <c r="F97" s="117" t="s">
        <v>427</v>
      </c>
      <c r="G97" s="115"/>
      <c r="H97" s="115"/>
      <c r="I97" s="116"/>
      <c r="J97" s="115"/>
      <c r="K97" s="116"/>
      <c r="L97" s="131"/>
      <c r="M97" s="132"/>
      <c r="N97" s="131"/>
      <c r="O97" s="132"/>
      <c r="P97" s="131"/>
      <c r="Q97" s="132"/>
      <c r="R97" s="131"/>
      <c r="S97" s="133"/>
      <c r="T97" s="113"/>
      <c r="U97" s="113"/>
    </row>
    <row r="98" spans="1:21" ht="63" customHeight="1" x14ac:dyDescent="0.25">
      <c r="A98" s="221"/>
      <c r="B98" s="221"/>
      <c r="C98" s="222"/>
      <c r="D98" s="113"/>
      <c r="E98" s="117"/>
      <c r="F98" s="117" t="s">
        <v>428</v>
      </c>
      <c r="G98" s="115"/>
      <c r="H98" s="115"/>
      <c r="I98" s="116"/>
      <c r="J98" s="115"/>
      <c r="K98" s="116"/>
      <c r="L98" s="131"/>
      <c r="M98" s="132"/>
      <c r="N98" s="131"/>
      <c r="O98" s="132"/>
      <c r="P98" s="131"/>
      <c r="Q98" s="132"/>
      <c r="R98" s="131"/>
      <c r="S98" s="133"/>
      <c r="T98" s="113"/>
      <c r="U98" s="113"/>
    </row>
    <row r="99" spans="1:21" ht="78.75" customHeight="1" x14ac:dyDescent="0.25">
      <c r="A99" s="221"/>
      <c r="B99" s="221"/>
      <c r="C99" s="222"/>
      <c r="D99" s="113">
        <v>5</v>
      </c>
      <c r="E99" s="117" t="s">
        <v>429</v>
      </c>
      <c r="F99" s="117" t="s">
        <v>430</v>
      </c>
      <c r="G99" s="115"/>
      <c r="H99" s="115"/>
      <c r="I99" s="116"/>
      <c r="J99" s="115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1" ht="78.75" customHeight="1" x14ac:dyDescent="0.25">
      <c r="A100" s="221"/>
      <c r="B100" s="221"/>
      <c r="C100" s="222"/>
      <c r="D100" s="113">
        <v>6</v>
      </c>
      <c r="E100" s="117" t="s">
        <v>431</v>
      </c>
      <c r="F100" s="117" t="s">
        <v>432</v>
      </c>
      <c r="G100" s="115"/>
      <c r="H100" s="115"/>
      <c r="I100" s="116"/>
      <c r="J100" s="115"/>
      <c r="K100" s="116"/>
      <c r="L100" s="131"/>
      <c r="M100" s="132"/>
      <c r="N100" s="131"/>
      <c r="O100" s="132"/>
      <c r="P100" s="131"/>
      <c r="Q100" s="132"/>
      <c r="R100" s="131"/>
      <c r="S100" s="133"/>
      <c r="T100" s="113"/>
      <c r="U100" s="113"/>
    </row>
    <row r="101" spans="1:21" ht="78.75" customHeight="1" x14ac:dyDescent="0.25">
      <c r="A101" s="221"/>
      <c r="B101" s="221"/>
      <c r="C101" s="222"/>
      <c r="D101" s="124">
        <v>7</v>
      </c>
      <c r="E101" s="125" t="s">
        <v>320</v>
      </c>
      <c r="F101" s="125" t="s">
        <v>433</v>
      </c>
      <c r="G101" s="126"/>
      <c r="H101" s="126"/>
      <c r="I101" s="127"/>
      <c r="J101" s="126"/>
      <c r="K101" s="127"/>
      <c r="L101" s="142"/>
      <c r="M101" s="143">
        <v>75604040</v>
      </c>
      <c r="N101" s="142"/>
      <c r="O101" s="143"/>
      <c r="P101" s="142"/>
      <c r="Q101" s="143"/>
      <c r="R101" s="142"/>
      <c r="S101" s="144"/>
      <c r="T101" s="124"/>
      <c r="U101" s="124"/>
    </row>
    <row r="102" spans="1:21" ht="78.75" customHeight="1" x14ac:dyDescent="0.25">
      <c r="A102" s="221"/>
      <c r="B102" s="221"/>
      <c r="C102" s="222"/>
      <c r="D102" s="124"/>
      <c r="E102" s="125"/>
      <c r="F102" s="125" t="s">
        <v>434</v>
      </c>
      <c r="G102" s="126"/>
      <c r="H102" s="126"/>
      <c r="I102" s="127"/>
      <c r="J102" s="126"/>
      <c r="K102" s="127"/>
      <c r="L102" s="142"/>
      <c r="M102" s="143"/>
      <c r="N102" s="142"/>
      <c r="O102" s="143"/>
      <c r="P102" s="142"/>
      <c r="Q102" s="143"/>
      <c r="R102" s="142"/>
      <c r="S102" s="144"/>
      <c r="T102" s="124"/>
      <c r="U102" s="124"/>
    </row>
    <row r="103" spans="1:21" ht="78.75" customHeight="1" x14ac:dyDescent="0.25">
      <c r="A103" s="221"/>
      <c r="B103" s="221"/>
      <c r="C103" s="222"/>
      <c r="D103" s="124">
        <v>8</v>
      </c>
      <c r="E103" s="125" t="s">
        <v>321</v>
      </c>
      <c r="F103" s="125"/>
      <c r="G103" s="126"/>
      <c r="H103" s="126"/>
      <c r="I103" s="127"/>
      <c r="J103" s="126"/>
      <c r="K103" s="127"/>
      <c r="L103" s="142"/>
      <c r="M103" s="143">
        <v>6000000</v>
      </c>
      <c r="N103" s="142"/>
      <c r="O103" s="143"/>
      <c r="P103" s="142"/>
      <c r="Q103" s="143"/>
      <c r="R103" s="142"/>
      <c r="S103" s="144"/>
      <c r="T103" s="124"/>
      <c r="U103" s="124"/>
    </row>
    <row r="104" spans="1:21" ht="78.75" customHeight="1" x14ac:dyDescent="0.25">
      <c r="A104" s="221"/>
      <c r="B104" s="221"/>
      <c r="C104" s="222"/>
      <c r="D104" s="154"/>
      <c r="E104" s="155" t="s">
        <v>235</v>
      </c>
      <c r="F104" s="155"/>
      <c r="G104" s="156"/>
      <c r="H104" s="156"/>
      <c r="I104" s="157"/>
      <c r="J104" s="156"/>
      <c r="K104" s="157"/>
      <c r="L104" s="158"/>
      <c r="M104" s="159">
        <f>M105</f>
        <v>40800000</v>
      </c>
      <c r="N104" s="158"/>
      <c r="O104" s="159"/>
      <c r="P104" s="158"/>
      <c r="Q104" s="159"/>
      <c r="R104" s="158"/>
      <c r="S104" s="160"/>
      <c r="T104" s="154"/>
      <c r="U104" s="154"/>
    </row>
    <row r="105" spans="1:21" ht="78.75" customHeight="1" x14ac:dyDescent="0.25">
      <c r="A105" s="221"/>
      <c r="B105" s="221"/>
      <c r="C105" s="222"/>
      <c r="D105" s="136"/>
      <c r="E105" s="137" t="s">
        <v>322</v>
      </c>
      <c r="F105" s="137"/>
      <c r="G105" s="138"/>
      <c r="H105" s="138"/>
      <c r="I105" s="139"/>
      <c r="J105" s="138"/>
      <c r="K105" s="139"/>
      <c r="L105" s="140"/>
      <c r="M105" s="141">
        <f>M106</f>
        <v>40800000</v>
      </c>
      <c r="N105" s="140"/>
      <c r="O105" s="141"/>
      <c r="P105" s="140"/>
      <c r="Q105" s="141"/>
      <c r="R105" s="140"/>
      <c r="S105" s="145"/>
      <c r="T105" s="136"/>
      <c r="U105" s="136"/>
    </row>
    <row r="106" spans="1:21" ht="78.75" customHeight="1" x14ac:dyDescent="0.25">
      <c r="A106" s="221"/>
      <c r="B106" s="221"/>
      <c r="C106" s="222"/>
      <c r="D106" s="124"/>
      <c r="E106" s="125" t="s">
        <v>323</v>
      </c>
      <c r="F106" s="125"/>
      <c r="G106" s="126"/>
      <c r="H106" s="126"/>
      <c r="I106" s="127"/>
      <c r="J106" s="126"/>
      <c r="K106" s="127"/>
      <c r="L106" s="142"/>
      <c r="M106" s="143">
        <v>40800000</v>
      </c>
      <c r="N106" s="142"/>
      <c r="O106" s="143"/>
      <c r="P106" s="142"/>
      <c r="Q106" s="143"/>
      <c r="R106" s="142"/>
      <c r="S106" s="144"/>
      <c r="T106" s="124"/>
      <c r="U106" s="124"/>
    </row>
    <row r="107" spans="1:21" ht="78.75" customHeight="1" x14ac:dyDescent="0.25">
      <c r="A107" s="221"/>
      <c r="B107" s="221"/>
      <c r="C107" s="222"/>
      <c r="D107" s="154"/>
      <c r="E107" s="155" t="s">
        <v>324</v>
      </c>
      <c r="F107" s="155"/>
      <c r="G107" s="156"/>
      <c r="H107" s="156"/>
      <c r="I107" s="157"/>
      <c r="J107" s="156"/>
      <c r="K107" s="157"/>
      <c r="L107" s="158"/>
      <c r="M107" s="159">
        <f>M108</f>
        <v>3600000</v>
      </c>
      <c r="N107" s="158"/>
      <c r="O107" s="159"/>
      <c r="P107" s="158"/>
      <c r="Q107" s="159"/>
      <c r="R107" s="158"/>
      <c r="S107" s="160"/>
      <c r="T107" s="154"/>
      <c r="U107" s="154"/>
    </row>
    <row r="108" spans="1:21" ht="78.75" customHeight="1" x14ac:dyDescent="0.25">
      <c r="A108" s="221"/>
      <c r="B108" s="221"/>
      <c r="C108" s="222"/>
      <c r="D108" s="136"/>
      <c r="E108" s="137" t="s">
        <v>325</v>
      </c>
      <c r="F108" s="137"/>
      <c r="G108" s="138"/>
      <c r="H108" s="138"/>
      <c r="I108" s="139"/>
      <c r="J108" s="138"/>
      <c r="K108" s="139"/>
      <c r="L108" s="140"/>
      <c r="M108" s="141">
        <f>M109</f>
        <v>3600000</v>
      </c>
      <c r="N108" s="140"/>
      <c r="O108" s="141"/>
      <c r="P108" s="140"/>
      <c r="Q108" s="141"/>
      <c r="R108" s="140"/>
      <c r="S108" s="145"/>
      <c r="T108" s="136"/>
      <c r="U108" s="136"/>
    </row>
    <row r="109" spans="1:21" ht="78.75" customHeight="1" x14ac:dyDescent="0.25">
      <c r="A109" s="221"/>
      <c r="B109" s="221"/>
      <c r="C109" s="222"/>
      <c r="D109" s="124"/>
      <c r="E109" s="125" t="s">
        <v>326</v>
      </c>
      <c r="F109" s="125"/>
      <c r="G109" s="126"/>
      <c r="H109" s="126"/>
      <c r="I109" s="127"/>
      <c r="J109" s="126"/>
      <c r="K109" s="127"/>
      <c r="L109" s="142"/>
      <c r="M109" s="143">
        <v>3600000</v>
      </c>
      <c r="N109" s="142"/>
      <c r="O109" s="143"/>
      <c r="P109" s="142"/>
      <c r="Q109" s="143"/>
      <c r="R109" s="142"/>
      <c r="S109" s="144"/>
      <c r="T109" s="124"/>
      <c r="U109" s="124"/>
    </row>
  </sheetData>
  <mergeCells count="22">
    <mergeCell ref="A1:U1"/>
    <mergeCell ref="A2:U2"/>
    <mergeCell ref="A3:U3"/>
    <mergeCell ref="A4:A5"/>
    <mergeCell ref="B4:B5"/>
    <mergeCell ref="C4:C5"/>
    <mergeCell ref="T4:T5"/>
    <mergeCell ref="U4:U5"/>
    <mergeCell ref="H5:I5"/>
    <mergeCell ref="J5:K5"/>
    <mergeCell ref="L5:M5"/>
    <mergeCell ref="N5:O5"/>
    <mergeCell ref="P5:Q5"/>
    <mergeCell ref="R5:S5"/>
    <mergeCell ref="H4:S4"/>
    <mergeCell ref="A8:A109"/>
    <mergeCell ref="B9:B109"/>
    <mergeCell ref="C60:C109"/>
    <mergeCell ref="E64:E65"/>
    <mergeCell ref="G4:G5"/>
    <mergeCell ref="E4:E5"/>
    <mergeCell ref="F4:F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abSelected="1" topLeftCell="A4" zoomScale="70" zoomScaleNormal="70" workbookViewId="0">
      <pane xSplit="3" ySplit="4" topLeftCell="D11" activePane="bottomRight" state="frozen"/>
      <selection activeCell="A4" sqref="A4"/>
      <selection pane="topRight" activeCell="D4" sqref="D4"/>
      <selection pane="bottomLeft" activeCell="A8" sqref="A8"/>
      <selection pane="bottomRight" activeCell="O12" sqref="O12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customWidth="1"/>
    <col min="7" max="7" width="13.140625" style="101" customWidth="1"/>
    <col min="8" max="8" width="9.42578125" style="101" customWidth="1"/>
    <col min="9" max="9" width="9.42578125" style="102" customWidth="1"/>
    <col min="10" max="10" width="9.28515625" style="101" customWidth="1"/>
    <col min="11" max="11" width="9.28515625" style="102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'Kecamatan saja'!M12+Citrodiwangsan!M12+Jogotrunan!M12+Ditotrunan!M12+Jogoyudan!M12+Tompokersan!M12+Rogotrunan!M12</f>
        <v>12936268747</v>
      </c>
      <c r="N12" s="114"/>
      <c r="O12" s="132">
        <f>'Kecamatan saja'!O12+Citrodiwangsan!O12+Jogotrunan!O12+Ditotrunan!O12+Jogoyudan!O12+Tompokersan!O12+Rogotrunan!O12</f>
        <v>12936268747</v>
      </c>
      <c r="P12" s="182"/>
      <c r="Q12" s="132"/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'Kecamatan saja'!M13+Citrodiwangsan!M13+Jogotrunan!M13+Ditotrunan!M13+Jogoyudan!M13+Tompokersan!M13+Rogotrunan!M13</f>
        <v>8819523997</v>
      </c>
      <c r="N13" s="234">
        <f>'Kecamatan saja'!N13+Citrodiwangsan!N13+Jogotrunan!N13+Ditotrunan!N13+Jogoyudan!N13+Tompokersan!N13+Rogotrunan!N13</f>
        <v>0</v>
      </c>
      <c r="O13" s="159">
        <f>'Kecamatan saja'!O13+Citrodiwangsan!O13+Jogotrunan!O13+Ditotrunan!O13+Jogoyudan!O13+Tompokersan!O13+Rogotrunan!O13</f>
        <v>9260500196.8500004</v>
      </c>
      <c r="P13" s="234">
        <f>'Kecamatan saja'!P13+Citrodiwangsan!P13+Jogotrunan!P13+Ditotrunan!P13+Jogoyudan!P13+Tompokersan!P13+Rogotrunan!P13</f>
        <v>0</v>
      </c>
      <c r="Q13" s="159">
        <f>'Kecamatan saja'!Q13+Citrodiwangsan!Q13+Jogotrunan!Q13+Ditotrunan!Q13+Jogoyudan!Q13+Tompokersan!Q13+Rogotrunan!Q13</f>
        <v>17639048046.500004</v>
      </c>
      <c r="R13" s="234">
        <f>'Kecamatan saja'!R13+Citrodiwangsan!R13+Jogotrunan!R13+Ditotrunan!R13+Jogoyudan!R13+Tompokersan!R13+Rogotrunan!R13</f>
        <v>0</v>
      </c>
      <c r="S13" s="159">
        <f>'Kecamatan saja'!S13+Citrodiwangsan!S13+Jogotrunan!S13+Ditotrunan!S13+Jogoyudan!S13+Tompokersan!S13+Rogotrunan!S13</f>
        <v>35719072240.349998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'Kecamatan saja'!M14+Citrodiwangsan!M14+Jogotrunan!M14+Ditotrunan!M14+Jogoyudan!M14+Tompokersan!M14+Rogotrunan!M14</f>
        <v>22272500</v>
      </c>
      <c r="N14" s="235">
        <f>'Kecamatan saja'!N14+Citrodiwangsan!N14+Jogotrunan!N14+Ditotrunan!N14+Jogoyudan!N14+Tompokersan!N14+Rogotrunan!N14</f>
        <v>0</v>
      </c>
      <c r="O14" s="139">
        <f>'Kecamatan saja'!O14+Citrodiwangsan!O14+Jogotrunan!O14+Ditotrunan!O14+Jogoyudan!O14+Tompokersan!O14+Rogotrunan!O14</f>
        <v>23386125</v>
      </c>
      <c r="P14" s="235">
        <f>'Kecamatan saja'!P14+Citrodiwangsan!P14+Jogotrunan!P14+Ditotrunan!P14+Jogoyudan!P14+Tompokersan!P14+Rogotrunan!P14</f>
        <v>0</v>
      </c>
      <c r="Q14" s="139">
        <f>'Kecamatan saja'!Q14+Citrodiwangsan!Q14+Jogotrunan!Q14+Ditotrunan!Q14+Jogoyudan!Q14+Tompokersan!Q14+Rogotrunan!Q14</f>
        <v>44545004.899999976</v>
      </c>
      <c r="R14" s="235">
        <f>'Kecamatan saja'!R14+Citrodiwangsan!R14+Jogotrunan!R14+Ditotrunan!R14+Jogoyudan!R14+Tompokersan!R14+Rogotrunan!R14</f>
        <v>0</v>
      </c>
      <c r="S14" s="139">
        <f>'Kecamatan saja'!S14+Citrodiwangsan!S14+Jogotrunan!S14+Ditotrunan!S14+Jogoyudan!S14+Tompokersan!S14+Rogotrunan!S14</f>
        <v>90203629.900000006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196"/>
      <c r="I15" s="116"/>
      <c r="J15" s="196"/>
      <c r="K15" s="116"/>
      <c r="L15" s="114"/>
      <c r="M15" s="116">
        <f>'Kecamatan saja'!M15+Citrodiwangsan!M15+Jogotrunan!M15+Ditotrunan!M15+Jogoyudan!M15+Tompokersan!M15+Rogotrunan!M15</f>
        <v>0</v>
      </c>
      <c r="N15" s="236">
        <f>'Kecamatan saja'!N15+Citrodiwangsan!N15+Jogotrunan!N15+Ditotrunan!N15+Jogoyudan!N15+Tompokersan!N15+Rogotrunan!N15</f>
        <v>0</v>
      </c>
      <c r="O15" s="116">
        <f>'Kecamatan saja'!O15+Citrodiwangsan!O15+Jogotrunan!O15+Ditotrunan!O15+Jogoyudan!O15+Tompokersan!O15+Rogotrunan!O15</f>
        <v>0</v>
      </c>
      <c r="P15" s="237">
        <f>'Kecamatan saja'!P15+Citrodiwangsan!P15+Jogotrunan!P15+Ditotrunan!P15+Jogoyudan!P15+Tompokersan!P15+Rogotrunan!P15</f>
        <v>0</v>
      </c>
      <c r="Q15" s="116">
        <f>'Kecamatan saja'!Q15+Citrodiwangsan!Q15+Jogotrunan!Q15+Ditotrunan!Q15+Jogoyudan!Q15+Tompokersan!Q15+Rogotrunan!Q15</f>
        <v>0.7</v>
      </c>
      <c r="R15" s="237">
        <f>'Kecamatan saja'!R15+Citrodiwangsan!R15+Jogotrunan!R15+Ditotrunan!R15+Jogoyudan!R15+Tompokersan!R15+Rogotrunan!R15</f>
        <v>0</v>
      </c>
      <c r="S15" s="116">
        <f>'Kecamatan saja'!S15+Citrodiwangsan!S15+Jogotrunan!S15+Ditotrunan!S15+Jogoyudan!S15+Tompokersan!S15+Rogotrunan!S15</f>
        <v>0.7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196"/>
      <c r="I16" s="116"/>
      <c r="J16" s="196"/>
      <c r="K16" s="116"/>
      <c r="L16" s="114"/>
      <c r="M16" s="116">
        <f>'Kecamatan saja'!M16+Citrodiwangsan!M16+Jogotrunan!M16+Ditotrunan!M16+Jogoyudan!M16+Tompokersan!M16+Rogotrunan!M16</f>
        <v>18488500</v>
      </c>
      <c r="N16" s="236">
        <f>'Kecamatan saja'!N16+Citrodiwangsan!N16+Jogotrunan!N16+Ditotrunan!N16+Jogoyudan!N16+Tompokersan!N16+Rogotrunan!N16</f>
        <v>0</v>
      </c>
      <c r="O16" s="116">
        <f>'Kecamatan saja'!O16+Citrodiwangsan!O16+Jogotrunan!O16+Ditotrunan!O16+Jogoyudan!O16+Tompokersan!O16+Rogotrunan!O16</f>
        <v>19412925</v>
      </c>
      <c r="P16" s="237">
        <f>'Kecamatan saja'!P16+Citrodiwangsan!P16+Jogotrunan!P16+Ditotrunan!P16+Jogoyudan!P16+Tompokersan!P16+Rogotrunan!P16</f>
        <v>0</v>
      </c>
      <c r="Q16" s="116">
        <f>'Kecamatan saja'!Q16+Citrodiwangsan!Q16+Jogotrunan!Q16+Ditotrunan!Q16+Jogoyudan!Q16+Tompokersan!Q16+Rogotrunan!Q16</f>
        <v>36977000.700000003</v>
      </c>
      <c r="R16" s="237">
        <f>'Kecamatan saja'!R16+Citrodiwangsan!R16+Jogotrunan!R16+Ditotrunan!R16+Jogoyudan!R16+Tompokersan!R16+Rogotrunan!R16</f>
        <v>0</v>
      </c>
      <c r="S16" s="116">
        <f>'Kecamatan saja'!S16+Citrodiwangsan!S16+Jogotrunan!S16+Ditotrunan!S16+Jogoyudan!S16+Tompokersan!S16+Rogotrunan!S16</f>
        <v>74878425.700000003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>
        <f>'Kecamatan saja'!M17+Citrodiwangsan!M17+Jogotrunan!M17+Ditotrunan!M17+Jogoyudan!M17+Tompokersan!M17+Rogotrunan!M17</f>
        <v>2376000</v>
      </c>
      <c r="N17" s="128">
        <f>'Kecamatan saja'!N17+Citrodiwangsan!N17+Jogotrunan!N17+Ditotrunan!N17+Jogoyudan!N17+Tompokersan!N17+Rogotrunan!N17</f>
        <v>0</v>
      </c>
      <c r="O17" s="127">
        <f>'Kecamatan saja'!O17+Citrodiwangsan!O17+Jogotrunan!O17+Ditotrunan!O17+Jogoyudan!O17+Tompokersan!O17+Rogotrunan!O17</f>
        <v>2494800</v>
      </c>
      <c r="P17" s="238">
        <f>'Kecamatan saja'!P17+Citrodiwangsan!P17+Jogotrunan!P17+Ditotrunan!P17+Jogoyudan!P17+Tompokersan!P17+Rogotrunan!P17</f>
        <v>0</v>
      </c>
      <c r="Q17" s="127">
        <f>'Kecamatan saja'!Q17+Citrodiwangsan!Q17+Jogotrunan!Q17+Ditotrunan!Q17+Jogoyudan!Q17+Tompokersan!Q17+Rogotrunan!Q17</f>
        <v>4752000.6999999974</v>
      </c>
      <c r="R17" s="238">
        <f>'Kecamatan saja'!R17+Citrodiwangsan!R17+Jogotrunan!R17+Ditotrunan!R17+Jogoyudan!R17+Tompokersan!R17+Rogotrunan!R17</f>
        <v>0</v>
      </c>
      <c r="S17" s="200">
        <f>'Kecamatan saja'!S17+Citrodiwangsan!S17+Jogotrunan!S17+Ditotrunan!S17+Jogoyudan!S17+Tompokersan!S17+Rogotrunan!S17</f>
        <v>9622800.6999999974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196"/>
      <c r="H18" s="196"/>
      <c r="I18" s="116"/>
      <c r="J18" s="196"/>
      <c r="K18" s="116"/>
      <c r="L18" s="164"/>
      <c r="M18" s="116">
        <f>'Kecamatan saja'!M18+Citrodiwangsan!M18+Jogotrunan!M18+Ditotrunan!M18+Jogoyudan!M18+Tompokersan!M18+Rogotrunan!M18</f>
        <v>0</v>
      </c>
      <c r="N18" s="164">
        <f>'Kecamatan saja'!N18+Citrodiwangsan!N18+Jogotrunan!N18+Ditotrunan!N18+Jogoyudan!N18+Tompokersan!N18+Rogotrunan!N18</f>
        <v>0</v>
      </c>
      <c r="O18" s="116">
        <f>'Kecamatan saja'!O18+Citrodiwangsan!O18+Jogotrunan!O18+Ditotrunan!O18+Jogoyudan!O18+Tompokersan!O18+Rogotrunan!O18</f>
        <v>0</v>
      </c>
      <c r="P18" s="164">
        <f>'Kecamatan saja'!P18+Citrodiwangsan!P18+Jogotrunan!P18+Ditotrunan!P18+Jogoyudan!P18+Tompokersan!P18+Rogotrunan!P18</f>
        <v>0</v>
      </c>
      <c r="Q18" s="116">
        <f>'Kecamatan saja'!Q18+Citrodiwangsan!Q18+Jogotrunan!Q18+Ditotrunan!Q18+Jogoyudan!Q18+Tompokersan!Q18+Rogotrunan!Q18</f>
        <v>0.7</v>
      </c>
      <c r="R18" s="164">
        <f>'Kecamatan saja'!R18+Citrodiwangsan!R18+Jogotrunan!R18+Ditotrunan!R18+Jogoyudan!R18+Tompokersan!R18+Rogotrunan!R18</f>
        <v>0</v>
      </c>
      <c r="S18" s="118">
        <f>'Kecamatan saja'!S18+Citrodiwangsan!S18+Jogotrunan!S18+Ditotrunan!S18+Jogoyudan!S18+Tompokersan!S18+Rogotrunan!S18</f>
        <v>0.7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196"/>
      <c r="H19" s="196"/>
      <c r="I19" s="116"/>
      <c r="J19" s="196"/>
      <c r="K19" s="116"/>
      <c r="L19" s="164"/>
      <c r="M19" s="116">
        <f>'Kecamatan saja'!M19+Citrodiwangsan!M19+Jogotrunan!M19+Ditotrunan!M19+Jogoyudan!M19+Tompokersan!M19+Rogotrunan!M19</f>
        <v>0</v>
      </c>
      <c r="N19" s="164">
        <f>'Kecamatan saja'!N19+Citrodiwangsan!N19+Jogotrunan!N19+Ditotrunan!N19+Jogoyudan!N19+Tompokersan!N19+Rogotrunan!N19</f>
        <v>0</v>
      </c>
      <c r="O19" s="116">
        <f>'Kecamatan saja'!O19+Citrodiwangsan!O19+Jogotrunan!O19+Ditotrunan!O19+Jogoyudan!O19+Tompokersan!O19+Rogotrunan!O19</f>
        <v>0</v>
      </c>
      <c r="P19" s="164">
        <f>'Kecamatan saja'!P19+Citrodiwangsan!P19+Jogotrunan!P19+Ditotrunan!P19+Jogoyudan!P19+Tompokersan!P19+Rogotrunan!P19</f>
        <v>0</v>
      </c>
      <c r="Q19" s="116">
        <f>'Kecamatan saja'!Q19+Citrodiwangsan!Q19+Jogotrunan!Q19+Ditotrunan!Q19+Jogoyudan!Q19+Tompokersan!Q19+Rogotrunan!Q19</f>
        <v>0.7</v>
      </c>
      <c r="R19" s="164">
        <f>'Kecamatan saja'!R19+Citrodiwangsan!R19+Jogotrunan!R19+Ditotrunan!R19+Jogoyudan!R19+Tompokersan!R19+Rogotrunan!R19</f>
        <v>0</v>
      </c>
      <c r="S19" s="118">
        <f>'Kecamatan saja'!S19+Citrodiwangsan!S19+Jogotrunan!S19+Ditotrunan!S19+Jogoyudan!S19+Tompokersan!S19+Rogotrunan!S19</f>
        <v>0.7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>
        <f>'Kecamatan saja'!M20+Citrodiwangsan!M20+Jogotrunan!M20+Ditotrunan!M20+Jogoyudan!M20+Tompokersan!M20+Rogotrunan!M20</f>
        <v>1408000</v>
      </c>
      <c r="N20" s="128">
        <f>'Kecamatan saja'!N20+Citrodiwangsan!N20+Jogotrunan!N20+Ditotrunan!N20+Jogoyudan!N20+Tompokersan!N20+Rogotrunan!N20</f>
        <v>6.0200000000000005</v>
      </c>
      <c r="O20" s="127">
        <f>'Kecamatan saja'!O20+Citrodiwangsan!O20+Jogotrunan!O20+Ditotrunan!O20+Jogoyudan!O20+Tompokersan!O20+Rogotrunan!O20</f>
        <v>1478400</v>
      </c>
      <c r="P20" s="128">
        <f>'Kecamatan saja'!P20+Citrodiwangsan!P20+Jogotrunan!P20+Ditotrunan!P20+Jogoyudan!P20+Tompokersan!P20+Rogotrunan!P20</f>
        <v>0</v>
      </c>
      <c r="Q20" s="127">
        <f>'Kecamatan saja'!Q20+Citrodiwangsan!Q20+Jogotrunan!Q20+Ditotrunan!Q20+Jogoyudan!Q20+Tompokersan!Q20+Rogotrunan!Q20</f>
        <v>2816000.7000000007</v>
      </c>
      <c r="R20" s="128">
        <f>'Kecamatan saja'!R20+Citrodiwangsan!R20+Jogotrunan!R20+Ditotrunan!R20+Jogoyudan!R20+Tompokersan!R20+Rogotrunan!R20</f>
        <v>0</v>
      </c>
      <c r="S20" s="129">
        <f>'Kecamatan saja'!S20+Citrodiwangsan!S20+Jogotrunan!S20+Ditotrunan!S20+Jogoyudan!S20+Tompokersan!S20+Rogotrunan!S20</f>
        <v>5702400.6999999974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196"/>
      <c r="H21" s="196"/>
      <c r="I21" s="116"/>
      <c r="J21" s="196"/>
      <c r="K21" s="116"/>
      <c r="L21" s="196"/>
      <c r="M21" s="116">
        <f>'Kecamatan saja'!M21+Citrodiwangsan!M21+Jogotrunan!M21+Ditotrunan!M21+Jogoyudan!M21+Tompokersan!M21+Rogotrunan!M21</f>
        <v>0</v>
      </c>
      <c r="N21" s="164">
        <f>'Kecamatan saja'!N21+Citrodiwangsan!N21+Jogotrunan!N21+Ditotrunan!N21+Jogoyudan!N21+Tompokersan!N21+Rogotrunan!N21</f>
        <v>0</v>
      </c>
      <c r="O21" s="116">
        <f>'Kecamatan saja'!O21+Citrodiwangsan!O21+Jogotrunan!O21+Ditotrunan!O21+Jogoyudan!O21+Tompokersan!O21+Rogotrunan!O21</f>
        <v>0</v>
      </c>
      <c r="P21" s="164">
        <f>'Kecamatan saja'!P21+Citrodiwangsan!P21+Jogotrunan!P21+Ditotrunan!P21+Jogoyudan!P21+Tompokersan!P21+Rogotrunan!P21</f>
        <v>0</v>
      </c>
      <c r="Q21" s="116">
        <f>'Kecamatan saja'!Q21+Citrodiwangsan!Q21+Jogotrunan!Q21+Ditotrunan!Q21+Jogoyudan!Q21+Tompokersan!Q21+Rogotrunan!Q21</f>
        <v>0.7</v>
      </c>
      <c r="R21" s="164">
        <f>'Kecamatan saja'!R21+Citrodiwangsan!R21+Jogotrunan!R21+Ditotrunan!R21+Jogoyudan!R21+Tompokersan!R21+Rogotrunan!R21</f>
        <v>0</v>
      </c>
      <c r="S21" s="118">
        <f>'Kecamatan saja'!S21+Citrodiwangsan!S21+Jogotrunan!S21+Ditotrunan!S21+Jogoyudan!S21+Tompokersan!S21+Rogotrunan!S21</f>
        <v>0.7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'Kecamatan saja'!M22+Citrodiwangsan!M22+Jogotrunan!M22+Ditotrunan!M22+Jogoyudan!M22+Tompokersan!M22+Rogotrunan!M22</f>
        <v>5874290849</v>
      </c>
      <c r="N22" s="140">
        <f>'Kecamatan saja'!N22+Citrodiwangsan!N22+Jogotrunan!N22+Ditotrunan!N22+Jogoyudan!N22+Tompokersan!N22+Rogotrunan!N22</f>
        <v>0</v>
      </c>
      <c r="O22" s="141">
        <f>'Kecamatan saja'!O22+Citrodiwangsan!O22+Jogotrunan!O22+Ditotrunan!O22+Jogoyudan!O22+Tompokersan!O22+Rogotrunan!O22</f>
        <v>6168005391.4500008</v>
      </c>
      <c r="P22" s="140">
        <f>'Kecamatan saja'!P22+Citrodiwangsan!P22+Jogotrunan!P22+Ditotrunan!P22+Jogoyudan!P22+Tompokersan!P22+Rogotrunan!P22</f>
        <v>0</v>
      </c>
      <c r="Q22" s="141">
        <f>'Kecamatan saja'!Q22+Citrodiwangsan!Q22+Jogotrunan!Q22+Ditotrunan!Q22+Jogoyudan!Q22+Tompokersan!Q22+Rogotrunan!Q22</f>
        <v>11748581702.900007</v>
      </c>
      <c r="R22" s="140">
        <f>'Kecamatan saja'!R22+Citrodiwangsan!R22+Jogotrunan!R22+Ditotrunan!R22+Jogoyudan!R22+Tompokersan!R22+Rogotrunan!R22</f>
        <v>0</v>
      </c>
      <c r="S22" s="141">
        <f>'Kecamatan saja'!S22+Citrodiwangsan!S22+Jogotrunan!S22+Ditotrunan!S22+Jogoyudan!S22+Tompokersan!S22+Rogotrunan!S22</f>
        <v>23790877943.349998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>
        <f>'Kecamatan saja'!M23+Citrodiwangsan!M23+Jogotrunan!M23+Ditotrunan!M23+Jogoyudan!M23+Tompokersan!M23+Rogotrunan!M23</f>
        <v>5651946797</v>
      </c>
      <c r="N23" s="142">
        <f>'Kecamatan saja'!N23+Citrodiwangsan!N23+Jogotrunan!N23+Ditotrunan!N23+Jogoyudan!N23+Tompokersan!N23+Rogotrunan!N23</f>
        <v>0</v>
      </c>
      <c r="O23" s="127">
        <f>'Kecamatan saja'!O23+Citrodiwangsan!O23+Jogotrunan!O23+Ditotrunan!O23+Jogoyudan!O23+Tompokersan!O23+Rogotrunan!O23</f>
        <v>5934544136.8500004</v>
      </c>
      <c r="P23" s="128">
        <f>'Kecamatan saja'!P23+Citrodiwangsan!P23+Jogotrunan!P23+Ditotrunan!P23+Jogoyudan!P23+Tompokersan!P23+Rogotrunan!P23</f>
        <v>0</v>
      </c>
      <c r="Q23" s="127">
        <f>'Kecamatan saja'!Q23+Citrodiwangsan!Q23+Jogotrunan!Q23+Ditotrunan!Q23+Jogoyudan!Q23+Tompokersan!Q23+Rogotrunan!Q23</f>
        <v>11303893594.700003</v>
      </c>
      <c r="R23" s="128">
        <f>'Kecamatan saja'!R23+Citrodiwangsan!R23+Jogotrunan!R23+Ditotrunan!R23+Jogoyudan!R23+Tompokersan!R23+Rogotrunan!R23</f>
        <v>0</v>
      </c>
      <c r="S23" s="129">
        <f>'Kecamatan saja'!S23+Citrodiwangsan!S23+Jogotrunan!S23+Ditotrunan!S23+Jogoyudan!S23+Tompokersan!S23+Rogotrunan!S23</f>
        <v>22890384528.549992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f>'Kecamatan saja'!M24+Citrodiwangsan!M24+Jogotrunan!M24+Ditotrunan!M24+Jogoyudan!M24+Tompokersan!M24+Rogotrunan!M24</f>
        <v>205117052</v>
      </c>
      <c r="N24" s="142">
        <f>'Kecamatan saja'!N24+Citrodiwangsan!N24+Jogotrunan!N24+Ditotrunan!N24+Jogoyudan!N24+Tompokersan!N24+Rogotrunan!N24</f>
        <v>0</v>
      </c>
      <c r="O24" s="127">
        <f>'Kecamatan saja'!O24+Citrodiwangsan!O24+Jogotrunan!O24+Ditotrunan!O24+Jogoyudan!O24+Tompokersan!O24+Rogotrunan!O24</f>
        <v>215372904.59999999</v>
      </c>
      <c r="P24" s="128">
        <f>'Kecamatan saja'!P24+Citrodiwangsan!P24+Jogotrunan!P24+Ditotrunan!P24+Jogoyudan!P24+Tompokersan!P24+Rogotrunan!P24</f>
        <v>0</v>
      </c>
      <c r="Q24" s="127">
        <f>'Kecamatan saja'!Q24+Citrodiwangsan!Q24+Jogotrunan!Q24+Ditotrunan!Q24+Jogoyudan!Q24+Tompokersan!Q24+Rogotrunan!Q24</f>
        <v>410234104.70000005</v>
      </c>
      <c r="R24" s="128">
        <f>'Kecamatan saja'!R24+Citrodiwangsan!R24+Jogotrunan!R24+Ditotrunan!R24+Jogoyudan!R24+Tompokersan!R24+Rogotrunan!R24</f>
        <v>0</v>
      </c>
      <c r="S24" s="129">
        <f>'Kecamatan saja'!S24+Citrodiwangsan!S24+Jogotrunan!S24+Ditotrunan!S24+Jogoyudan!S24+Tompokersan!S24+Rogotrunan!S24</f>
        <v>830724061.30000007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196"/>
      <c r="H25" s="196"/>
      <c r="I25" s="116"/>
      <c r="J25" s="196"/>
      <c r="K25" s="116"/>
      <c r="L25" s="131"/>
      <c r="M25" s="132">
        <f>'Kecamatan saja'!M25+Citrodiwangsan!M25+Jogotrunan!M25+Ditotrunan!M25+Jogoyudan!M25+Tompokersan!M25+Rogotrunan!M25</f>
        <v>0</v>
      </c>
      <c r="N25" s="131">
        <f>'Kecamatan saja'!N25+Citrodiwangsan!N25+Jogotrunan!N25+Ditotrunan!N25+Jogoyudan!N25+Tompokersan!N25+Rogotrunan!N25</f>
        <v>0</v>
      </c>
      <c r="O25" s="132">
        <f>'Kecamatan saja'!O25+Citrodiwangsan!O25+Jogotrunan!O25+Ditotrunan!O25+Jogoyudan!O25+Tompokersan!O25+Rogotrunan!O25</f>
        <v>0</v>
      </c>
      <c r="P25" s="131">
        <f>'Kecamatan saja'!P25+Citrodiwangsan!P25+Jogotrunan!P25+Ditotrunan!P25+Jogoyudan!P25+Tompokersan!P25+Rogotrunan!P25</f>
        <v>0</v>
      </c>
      <c r="Q25" s="132">
        <f>'Kecamatan saja'!Q25+Citrodiwangsan!Q25+Jogotrunan!Q25+Ditotrunan!Q25+Jogoyudan!Q25+Tompokersan!Q25+Rogotrunan!Q25</f>
        <v>0.7</v>
      </c>
      <c r="R25" s="131">
        <f>'Kecamatan saja'!R25+Citrodiwangsan!R25+Jogotrunan!R25+Ditotrunan!R25+Jogoyudan!R25+Tompokersan!R25+Rogotrunan!R25</f>
        <v>0</v>
      </c>
      <c r="S25" s="133">
        <f>'Kecamatan saja'!S25+Citrodiwangsan!S25+Jogotrunan!S25+Ditotrunan!S25+Jogoyudan!S25+Tompokersan!S25+Rogotrunan!S25</f>
        <v>0.7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196"/>
      <c r="H26" s="196"/>
      <c r="I26" s="116"/>
      <c r="J26" s="196"/>
      <c r="K26" s="116"/>
      <c r="L26" s="131"/>
      <c r="M26" s="132">
        <f>'Kecamatan saja'!M26+Citrodiwangsan!M26+Jogotrunan!M26+Ditotrunan!M26+Jogoyudan!M26+Tompokersan!M26+Rogotrunan!M26</f>
        <v>0</v>
      </c>
      <c r="N26" s="131">
        <f>'Kecamatan saja'!N26+Citrodiwangsan!N26+Jogotrunan!N26+Ditotrunan!N26+Jogoyudan!N26+Tompokersan!N26+Rogotrunan!N26</f>
        <v>0</v>
      </c>
      <c r="O26" s="132">
        <f>'Kecamatan saja'!O26+Citrodiwangsan!O26+Jogotrunan!O26+Ditotrunan!O26+Jogoyudan!O26+Tompokersan!O26+Rogotrunan!O26</f>
        <v>0</v>
      </c>
      <c r="P26" s="131">
        <f>'Kecamatan saja'!P26+Citrodiwangsan!P26+Jogotrunan!P26+Ditotrunan!P26+Jogoyudan!P26+Tompokersan!P26+Rogotrunan!P26</f>
        <v>0</v>
      </c>
      <c r="Q26" s="132">
        <f>'Kecamatan saja'!Q26+Citrodiwangsan!Q26+Jogotrunan!Q26+Ditotrunan!Q26+Jogoyudan!Q26+Tompokersan!Q26+Rogotrunan!Q26</f>
        <v>0.7</v>
      </c>
      <c r="R26" s="131">
        <f>'Kecamatan saja'!R26+Citrodiwangsan!R26+Jogotrunan!R26+Ditotrunan!R26+Jogoyudan!R26+Tompokersan!R26+Rogotrunan!R26</f>
        <v>0</v>
      </c>
      <c r="S26" s="133">
        <f>'Kecamatan saja'!S26+Citrodiwangsan!S26+Jogotrunan!S26+Ditotrunan!S26+Jogoyudan!S26+Tompokersan!S26+Rogotrunan!S26</f>
        <v>0.7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196"/>
      <c r="H27" s="196"/>
      <c r="I27" s="116"/>
      <c r="J27" s="196"/>
      <c r="K27" s="116"/>
      <c r="L27" s="131"/>
      <c r="M27" s="132">
        <f>'Kecamatan saja'!M27+Citrodiwangsan!M27+Jogotrunan!M27+Ditotrunan!M27+Jogoyudan!M27+Tompokersan!M27+Rogotrunan!M27</f>
        <v>0</v>
      </c>
      <c r="N27" s="131">
        <f>'Kecamatan saja'!N27+Citrodiwangsan!N27+Jogotrunan!N27+Ditotrunan!N27+Jogoyudan!N27+Tompokersan!N27+Rogotrunan!N27</f>
        <v>0</v>
      </c>
      <c r="O27" s="132">
        <f>'Kecamatan saja'!O27+Citrodiwangsan!O27+Jogotrunan!O27+Ditotrunan!O27+Jogoyudan!O27+Tompokersan!O27+Rogotrunan!O27</f>
        <v>0</v>
      </c>
      <c r="P27" s="131">
        <f>'Kecamatan saja'!P27+Citrodiwangsan!P27+Jogotrunan!P27+Ditotrunan!P27+Jogoyudan!P27+Tompokersan!P27+Rogotrunan!P27</f>
        <v>0</v>
      </c>
      <c r="Q27" s="132">
        <f>'Kecamatan saja'!Q27+Citrodiwangsan!Q27+Jogotrunan!Q27+Ditotrunan!Q27+Jogoyudan!Q27+Tompokersan!Q27+Rogotrunan!Q27</f>
        <v>0.7</v>
      </c>
      <c r="R27" s="131">
        <f>'Kecamatan saja'!R27+Citrodiwangsan!R27+Jogotrunan!R27+Ditotrunan!R27+Jogoyudan!R27+Tompokersan!R27+Rogotrunan!R27</f>
        <v>0</v>
      </c>
      <c r="S27" s="133">
        <f>'Kecamatan saja'!S27+Citrodiwangsan!S27+Jogotrunan!S27+Ditotrunan!S27+Jogoyudan!S27+Tompokersan!S27+Rogotrunan!S27</f>
        <v>0.7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f>'Kecamatan saja'!M28+Citrodiwangsan!M28+Jogotrunan!M28+Ditotrunan!M28+Jogoyudan!M28+Tompokersan!M28+Rogotrunan!M28</f>
        <v>17227000</v>
      </c>
      <c r="N28" s="142">
        <f>'Kecamatan saja'!N28+Citrodiwangsan!N28+Jogotrunan!N28+Ditotrunan!N28+Jogoyudan!N28+Tompokersan!N28+Rogotrunan!N28</f>
        <v>0</v>
      </c>
      <c r="O28" s="127">
        <f>'Kecamatan saja'!O28+Citrodiwangsan!O28+Jogotrunan!O28+Ditotrunan!O28+Jogoyudan!O28+Tompokersan!O28+Rogotrunan!O28</f>
        <v>18088350</v>
      </c>
      <c r="P28" s="128">
        <f>'Kecamatan saja'!P28+Citrodiwangsan!P28+Jogotrunan!P28+Ditotrunan!P28+Jogoyudan!P28+Tompokersan!P28+Rogotrunan!P28</f>
        <v>0</v>
      </c>
      <c r="Q28" s="127">
        <f>'Kecamatan saja'!Q28+Citrodiwangsan!Q28+Jogotrunan!Q28+Ditotrunan!Q28+Jogoyudan!Q28+Tompokersan!Q28+Rogotrunan!Q28</f>
        <v>34454000.700000003</v>
      </c>
      <c r="R28" s="128">
        <f>'Kecamatan saja'!R28+Citrodiwangsan!R28+Jogotrunan!R28+Ditotrunan!R28+Jogoyudan!R28+Tompokersan!R28+Rogotrunan!R28</f>
        <v>0</v>
      </c>
      <c r="S28" s="129">
        <f>'Kecamatan saja'!S28+Citrodiwangsan!S28+Jogotrunan!S28+Ditotrunan!S28+Jogoyudan!S28+Tompokersan!S28+Rogotrunan!S28</f>
        <v>69769350.700000003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196"/>
      <c r="H29" s="196"/>
      <c r="I29" s="116"/>
      <c r="J29" s="196"/>
      <c r="K29" s="116"/>
      <c r="L29" s="131"/>
      <c r="M29" s="132">
        <f>'Kecamatan saja'!M29+Citrodiwangsan!M29+Jogotrunan!M29+Ditotrunan!M29+Jogoyudan!M29+Tompokersan!M29+Rogotrunan!M29</f>
        <v>0</v>
      </c>
      <c r="N29" s="131">
        <f>'Kecamatan saja'!N29+Citrodiwangsan!N29+Jogotrunan!N29+Ditotrunan!N29+Jogoyudan!N29+Tompokersan!N29+Rogotrunan!N29</f>
        <v>0</v>
      </c>
      <c r="O29" s="132">
        <f>'Kecamatan saja'!O29+Citrodiwangsan!O29+Jogotrunan!O29+Ditotrunan!O29+Jogoyudan!O29+Tompokersan!O29+Rogotrunan!O29</f>
        <v>0</v>
      </c>
      <c r="P29" s="131">
        <f>'Kecamatan saja'!P29+Citrodiwangsan!P29+Jogotrunan!P29+Ditotrunan!P29+Jogoyudan!P29+Tompokersan!P29+Rogotrunan!P29</f>
        <v>0</v>
      </c>
      <c r="Q29" s="132">
        <f>'Kecamatan saja'!Q29+Citrodiwangsan!Q29+Jogotrunan!Q29+Ditotrunan!Q29+Jogoyudan!Q29+Tompokersan!Q29+Rogotrunan!Q29</f>
        <v>0.7</v>
      </c>
      <c r="R29" s="131">
        <f>'Kecamatan saja'!R29+Citrodiwangsan!R29+Jogotrunan!R29+Ditotrunan!R29+Jogoyudan!R29+Tompokersan!R29+Rogotrunan!R29</f>
        <v>0</v>
      </c>
      <c r="S29" s="133">
        <f>'Kecamatan saja'!S29+Citrodiwangsan!S29+Jogotrunan!S29+Ditotrunan!S29+Jogoyudan!S29+Tompokersan!S29+Rogotrunan!S29</f>
        <v>0.7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196"/>
      <c r="H30" s="196"/>
      <c r="I30" s="116"/>
      <c r="J30" s="196"/>
      <c r="K30" s="116"/>
      <c r="L30" s="134"/>
      <c r="M30" s="132">
        <f>'Kecamatan saja'!M30+Citrodiwangsan!M30+Jogotrunan!M30+Ditotrunan!M30+Jogoyudan!M30+Tompokersan!M30+Rogotrunan!M30</f>
        <v>0</v>
      </c>
      <c r="N30" s="131">
        <f>'Kecamatan saja'!N30+Citrodiwangsan!N30+Jogotrunan!N30+Ditotrunan!N30+Jogoyudan!N30+Tompokersan!N30+Rogotrunan!N30</f>
        <v>0</v>
      </c>
      <c r="O30" s="132">
        <f>'Kecamatan saja'!O30+Citrodiwangsan!O30+Jogotrunan!O30+Ditotrunan!O30+Jogoyudan!O30+Tompokersan!O30+Rogotrunan!O30</f>
        <v>0</v>
      </c>
      <c r="P30" s="131">
        <f>'Kecamatan saja'!P30+Citrodiwangsan!P30+Jogotrunan!P30+Ditotrunan!P30+Jogoyudan!P30+Tompokersan!P30+Rogotrunan!P30</f>
        <v>0</v>
      </c>
      <c r="Q30" s="132">
        <f>'Kecamatan saja'!Q30+Citrodiwangsan!Q30+Jogotrunan!Q30+Ditotrunan!Q30+Jogoyudan!Q30+Tompokersan!Q30+Rogotrunan!Q30</f>
        <v>0.7</v>
      </c>
      <c r="R30" s="131">
        <f>'Kecamatan saja'!R30+Citrodiwangsan!R30+Jogotrunan!R30+Ditotrunan!R30+Jogoyudan!R30+Tompokersan!R30+Rogotrunan!R30</f>
        <v>0</v>
      </c>
      <c r="S30" s="133">
        <f>'Kecamatan saja'!S30+Citrodiwangsan!S30+Jogotrunan!S30+Ditotrunan!S30+Jogoyudan!S30+Tompokersan!S30+Rogotrunan!S30</f>
        <v>0.7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196"/>
      <c r="H31" s="196"/>
      <c r="I31" s="116"/>
      <c r="J31" s="196"/>
      <c r="K31" s="116"/>
      <c r="L31" s="134"/>
      <c r="M31" s="132">
        <f>'Kecamatan saja'!M31+Citrodiwangsan!M31+Jogotrunan!M31+Ditotrunan!M31+Jogoyudan!M31+Tompokersan!M31+Rogotrunan!M31</f>
        <v>0</v>
      </c>
      <c r="N31" s="131">
        <f>'Kecamatan saja'!N31+Citrodiwangsan!N31+Jogotrunan!N31+Ditotrunan!N31+Jogoyudan!N31+Tompokersan!N31+Rogotrunan!N31</f>
        <v>0</v>
      </c>
      <c r="O31" s="132">
        <f>'Kecamatan saja'!O31+Citrodiwangsan!O31+Jogotrunan!O31+Ditotrunan!O31+Jogoyudan!O31+Tompokersan!O31+Rogotrunan!O31</f>
        <v>0</v>
      </c>
      <c r="P31" s="131">
        <f>'Kecamatan saja'!P31+Citrodiwangsan!P31+Jogotrunan!P31+Ditotrunan!P31+Jogoyudan!P31+Tompokersan!P31+Rogotrunan!P31</f>
        <v>0</v>
      </c>
      <c r="Q31" s="132">
        <f>'Kecamatan saja'!Q31+Citrodiwangsan!Q31+Jogotrunan!Q31+Ditotrunan!Q31+Jogoyudan!Q31+Tompokersan!Q31+Rogotrunan!Q31</f>
        <v>0.7</v>
      </c>
      <c r="R31" s="131">
        <f>'Kecamatan saja'!R31+Citrodiwangsan!R31+Jogotrunan!R31+Ditotrunan!R31+Jogoyudan!R31+Tompokersan!R31+Rogotrunan!R31</f>
        <v>0</v>
      </c>
      <c r="S31" s="133">
        <f>'Kecamatan saja'!S31+Citrodiwangsan!S31+Jogotrunan!S31+Ditotrunan!S31+Jogoyudan!S31+Tompokersan!S31+Rogotrunan!S31</f>
        <v>0.7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'Kecamatan saja'!M32+Citrodiwangsan!M32+Jogotrunan!M32+Ditotrunan!M32+Jogoyudan!M32+Tompokersan!M32+Rogotrunan!M32</f>
        <v>31078250</v>
      </c>
      <c r="N32" s="140">
        <f>'Kecamatan saja'!N32+Citrodiwangsan!N32+Jogotrunan!N32+Ditotrunan!N32+Jogoyudan!N32+Tompokersan!N32+Rogotrunan!N32</f>
        <v>0</v>
      </c>
      <c r="O32" s="141">
        <f>'Kecamatan saja'!O32+Citrodiwangsan!O32+Jogotrunan!O32+Ditotrunan!O32+Jogoyudan!O32+Tompokersan!O32+Rogotrunan!O32</f>
        <v>32632162.5</v>
      </c>
      <c r="P32" s="140">
        <f>'Kecamatan saja'!P32+Citrodiwangsan!P32+Jogotrunan!P32+Ditotrunan!P32+Jogoyudan!P32+Tompokersan!P32+Rogotrunan!P32</f>
        <v>0</v>
      </c>
      <c r="Q32" s="141">
        <f>'Kecamatan saja'!Q32+Citrodiwangsan!Q32+Jogotrunan!Q32+Ditotrunan!Q32+Jogoyudan!Q32+Tompokersan!Q32+Rogotrunan!Q32</f>
        <v>62156504.900000006</v>
      </c>
      <c r="R32" s="140">
        <f>'Kecamatan saja'!R32+Citrodiwangsan!R32+Jogotrunan!R32+Ditotrunan!R32+Jogoyudan!R32+Tompokersan!R32+Rogotrunan!R32</f>
        <v>0</v>
      </c>
      <c r="S32" s="141">
        <f>'Kecamatan saja'!S32+Citrodiwangsan!S32+Jogotrunan!S32+Ditotrunan!S32+Jogoyudan!S32+Tompokersan!S32+Rogotrunan!S32</f>
        <v>125866917.40000001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196"/>
      <c r="H33" s="196"/>
      <c r="I33" s="116"/>
      <c r="J33" s="196"/>
      <c r="K33" s="116"/>
      <c r="L33" s="134"/>
      <c r="M33" s="132">
        <f>'Kecamatan saja'!M33+Citrodiwangsan!M33+Jogotrunan!M33+Ditotrunan!M33+Jogoyudan!M33+Tompokersan!M33+Rogotrunan!M33</f>
        <v>0</v>
      </c>
      <c r="N33" s="131">
        <f>'Kecamatan saja'!N33+Citrodiwangsan!N33+Jogotrunan!N33+Ditotrunan!N33+Jogoyudan!N33+Tompokersan!N33+Rogotrunan!N33</f>
        <v>0</v>
      </c>
      <c r="O33" s="132">
        <f>'Kecamatan saja'!O33+Citrodiwangsan!O33+Jogotrunan!O33+Ditotrunan!O33+Jogoyudan!O33+Tompokersan!O33+Rogotrunan!O33</f>
        <v>0</v>
      </c>
      <c r="P33" s="131">
        <f>'Kecamatan saja'!P33+Citrodiwangsan!P33+Jogotrunan!P33+Ditotrunan!P33+Jogoyudan!P33+Tompokersan!P33+Rogotrunan!P33</f>
        <v>0</v>
      </c>
      <c r="Q33" s="132">
        <f>'Kecamatan saja'!Q33+Citrodiwangsan!Q33+Jogotrunan!Q33+Ditotrunan!Q33+Jogoyudan!Q33+Tompokersan!Q33+Rogotrunan!Q33</f>
        <v>0.7</v>
      </c>
      <c r="R33" s="131">
        <f>'Kecamatan saja'!R33+Citrodiwangsan!R33+Jogotrunan!R33+Ditotrunan!R33+Jogoyudan!R33+Tompokersan!R33+Rogotrunan!R33</f>
        <v>0</v>
      </c>
      <c r="S33" s="133">
        <f>'Kecamatan saja'!S33+Citrodiwangsan!S33+Jogotrunan!S33+Ditotrunan!S33+Jogoyudan!S33+Tompokersan!S33+Rogotrunan!S33</f>
        <v>0.7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196"/>
      <c r="H34" s="196"/>
      <c r="I34" s="116"/>
      <c r="J34" s="196"/>
      <c r="K34" s="116"/>
      <c r="L34" s="134"/>
      <c r="M34" s="132">
        <f>'Kecamatan saja'!M34+Citrodiwangsan!M34+Jogotrunan!M34+Ditotrunan!M34+Jogoyudan!M34+Tompokersan!M34+Rogotrunan!M34</f>
        <v>0</v>
      </c>
      <c r="N34" s="131">
        <f>'Kecamatan saja'!N34+Citrodiwangsan!N34+Jogotrunan!N34+Ditotrunan!N34+Jogoyudan!N34+Tompokersan!N34+Rogotrunan!N34</f>
        <v>0</v>
      </c>
      <c r="O34" s="132">
        <f>'Kecamatan saja'!O34+Citrodiwangsan!O34+Jogotrunan!O34+Ditotrunan!O34+Jogoyudan!O34+Tompokersan!O34+Rogotrunan!O34</f>
        <v>0</v>
      </c>
      <c r="P34" s="131">
        <f>'Kecamatan saja'!P34+Citrodiwangsan!P34+Jogotrunan!P34+Ditotrunan!P34+Jogoyudan!P34+Tompokersan!P34+Rogotrunan!P34</f>
        <v>0</v>
      </c>
      <c r="Q34" s="132">
        <f>'Kecamatan saja'!Q34+Citrodiwangsan!Q34+Jogotrunan!Q34+Ditotrunan!Q34+Jogoyudan!Q34+Tompokersan!Q34+Rogotrunan!Q34</f>
        <v>0.7</v>
      </c>
      <c r="R34" s="131">
        <f>'Kecamatan saja'!R34+Citrodiwangsan!R34+Jogotrunan!R34+Ditotrunan!R34+Jogoyudan!R34+Tompokersan!R34+Rogotrunan!R34</f>
        <v>0</v>
      </c>
      <c r="S34" s="133">
        <f>'Kecamatan saja'!S34+Citrodiwangsan!S34+Jogotrunan!S34+Ditotrunan!S34+Jogoyudan!S34+Tompokersan!S34+Rogotrunan!S34</f>
        <v>0.7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196"/>
      <c r="H35" s="196"/>
      <c r="I35" s="116"/>
      <c r="J35" s="196"/>
      <c r="K35" s="116"/>
      <c r="L35" s="134"/>
      <c r="M35" s="132">
        <f>'Kecamatan saja'!M35+Citrodiwangsan!M35+Jogotrunan!M35+Ditotrunan!M35+Jogoyudan!M35+Tompokersan!M35+Rogotrunan!M35</f>
        <v>0</v>
      </c>
      <c r="N35" s="131">
        <f>'Kecamatan saja'!N35+Citrodiwangsan!N35+Jogotrunan!N35+Ditotrunan!N35+Jogoyudan!N35+Tompokersan!N35+Rogotrunan!N35</f>
        <v>0</v>
      </c>
      <c r="O35" s="132">
        <f>'Kecamatan saja'!O35+Citrodiwangsan!O35+Jogotrunan!O35+Ditotrunan!O35+Jogoyudan!O35+Tompokersan!O35+Rogotrunan!O35</f>
        <v>0</v>
      </c>
      <c r="P35" s="131">
        <f>'Kecamatan saja'!P35+Citrodiwangsan!P35+Jogotrunan!P35+Ditotrunan!P35+Jogoyudan!P35+Tompokersan!P35+Rogotrunan!P35</f>
        <v>0</v>
      </c>
      <c r="Q35" s="132">
        <f>'Kecamatan saja'!Q35+Citrodiwangsan!Q35+Jogotrunan!Q35+Ditotrunan!Q35+Jogoyudan!Q35+Tompokersan!Q35+Rogotrunan!Q35</f>
        <v>0.7</v>
      </c>
      <c r="R35" s="131">
        <f>'Kecamatan saja'!R35+Citrodiwangsan!R35+Jogotrunan!R35+Ditotrunan!R35+Jogoyudan!R35+Tompokersan!R35+Rogotrunan!R35</f>
        <v>0</v>
      </c>
      <c r="S35" s="133">
        <f>'Kecamatan saja'!S35+Citrodiwangsan!S35+Jogotrunan!S35+Ditotrunan!S35+Jogoyudan!S35+Tompokersan!S35+Rogotrunan!S35</f>
        <v>0.7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196"/>
      <c r="H36" s="196"/>
      <c r="I36" s="116"/>
      <c r="J36" s="196"/>
      <c r="K36" s="116"/>
      <c r="L36" s="134"/>
      <c r="M36" s="132">
        <f>'Kecamatan saja'!M36+Citrodiwangsan!M36+Jogotrunan!M36+Ditotrunan!M36+Jogoyudan!M36+Tompokersan!M36+Rogotrunan!M36</f>
        <v>0</v>
      </c>
      <c r="N36" s="131">
        <f>'Kecamatan saja'!N36+Citrodiwangsan!N36+Jogotrunan!N36+Ditotrunan!N36+Jogoyudan!N36+Tompokersan!N36+Rogotrunan!N36</f>
        <v>0</v>
      </c>
      <c r="O36" s="132">
        <f>'Kecamatan saja'!O36+Citrodiwangsan!O36+Jogotrunan!O36+Ditotrunan!O36+Jogoyudan!O36+Tompokersan!O36+Rogotrunan!O36</f>
        <v>0</v>
      </c>
      <c r="P36" s="131">
        <f>'Kecamatan saja'!P36+Citrodiwangsan!P36+Jogotrunan!P36+Ditotrunan!P36+Jogoyudan!P36+Tompokersan!P36+Rogotrunan!P36</f>
        <v>0</v>
      </c>
      <c r="Q36" s="132">
        <f>'Kecamatan saja'!Q36+Citrodiwangsan!Q36+Jogotrunan!Q36+Ditotrunan!Q36+Jogoyudan!Q36+Tompokersan!Q36+Rogotrunan!Q36</f>
        <v>0.7</v>
      </c>
      <c r="R36" s="131">
        <f>'Kecamatan saja'!R36+Citrodiwangsan!R36+Jogotrunan!R36+Ditotrunan!R36+Jogoyudan!R36+Tompokersan!R36+Rogotrunan!R36</f>
        <v>0</v>
      </c>
      <c r="S36" s="133">
        <f>'Kecamatan saja'!S36+Citrodiwangsan!S36+Jogotrunan!S36+Ditotrunan!S36+Jogoyudan!S36+Tompokersan!S36+Rogotrunan!S36</f>
        <v>0.7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196"/>
      <c r="H37" s="196"/>
      <c r="I37" s="116"/>
      <c r="J37" s="196"/>
      <c r="K37" s="116"/>
      <c r="L37" s="134"/>
      <c r="M37" s="132">
        <f>'Kecamatan saja'!M37+Citrodiwangsan!M37+Jogotrunan!M37+Ditotrunan!M37+Jogoyudan!M37+Tompokersan!M37+Rogotrunan!M37</f>
        <v>0</v>
      </c>
      <c r="N37" s="131">
        <f>'Kecamatan saja'!N37+Citrodiwangsan!N37+Jogotrunan!N37+Ditotrunan!N37+Jogoyudan!N37+Tompokersan!N37+Rogotrunan!N37</f>
        <v>0</v>
      </c>
      <c r="O37" s="132">
        <f>'Kecamatan saja'!O37+Citrodiwangsan!O37+Jogotrunan!O37+Ditotrunan!O37+Jogoyudan!O37+Tompokersan!O37+Rogotrunan!O37</f>
        <v>0</v>
      </c>
      <c r="P37" s="131">
        <f>'Kecamatan saja'!P37+Citrodiwangsan!P37+Jogotrunan!P37+Ditotrunan!P37+Jogoyudan!P37+Tompokersan!P37+Rogotrunan!P37</f>
        <v>0</v>
      </c>
      <c r="Q37" s="132">
        <f>'Kecamatan saja'!Q37+Citrodiwangsan!Q37+Jogotrunan!Q37+Ditotrunan!Q37+Jogoyudan!Q37+Tompokersan!Q37+Rogotrunan!Q37</f>
        <v>0.7</v>
      </c>
      <c r="R37" s="131">
        <f>'Kecamatan saja'!R37+Citrodiwangsan!R37+Jogotrunan!R37+Ditotrunan!R37+Jogoyudan!R37+Tompokersan!R37+Rogotrunan!R37</f>
        <v>0</v>
      </c>
      <c r="S37" s="133">
        <f>'Kecamatan saja'!S37+Citrodiwangsan!S37+Jogotrunan!S37+Ditotrunan!S37+Jogoyudan!S37+Tompokersan!S37+Rogotrunan!S37</f>
        <v>0.7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f>'Kecamatan saja'!M38+Citrodiwangsan!M38+Jogotrunan!M38+Ditotrunan!M38+Jogoyudan!M38+Tompokersan!M38+Rogotrunan!M38</f>
        <v>31078250</v>
      </c>
      <c r="N38" s="142">
        <f>'Kecamatan saja'!N38+Citrodiwangsan!N38+Jogotrunan!N38+Ditotrunan!N38+Jogoyudan!N38+Tompokersan!N38+Rogotrunan!N38</f>
        <v>0</v>
      </c>
      <c r="O38" s="127">
        <f>'Kecamatan saja'!O38+Citrodiwangsan!O38+Jogotrunan!O38+Ditotrunan!O38+Jogoyudan!O38+Tompokersan!O38+Rogotrunan!O38</f>
        <v>32632162.5</v>
      </c>
      <c r="P38" s="128">
        <f>'Kecamatan saja'!P38+Citrodiwangsan!P38+Jogotrunan!P38+Ditotrunan!P38+Jogoyudan!P38+Tompokersan!P38+Rogotrunan!P38</f>
        <v>0</v>
      </c>
      <c r="Q38" s="127">
        <f>'Kecamatan saja'!Q38+Citrodiwangsan!Q38+Jogotrunan!Q38+Ditotrunan!Q38+Jogoyudan!Q38+Tompokersan!Q38+Rogotrunan!Q38</f>
        <v>62156500.700000003</v>
      </c>
      <c r="R38" s="128">
        <f>'Kecamatan saja'!R38+Citrodiwangsan!R38+Jogotrunan!R38+Ditotrunan!R38+Jogoyudan!R38+Tompokersan!R38+Rogotrunan!R38</f>
        <v>0</v>
      </c>
      <c r="S38" s="129">
        <f>'Kecamatan saja'!S38+Citrodiwangsan!S38+Jogotrunan!S38+Ditotrunan!S38+Jogoyudan!S38+Tompokersan!S38+Rogotrunan!S38</f>
        <v>125866913.20000002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196"/>
      <c r="H39" s="196"/>
      <c r="I39" s="116"/>
      <c r="J39" s="196"/>
      <c r="K39" s="116"/>
      <c r="L39" s="134"/>
      <c r="M39" s="132">
        <f>'Kecamatan saja'!M39+Citrodiwangsan!M39+Jogotrunan!M39+Ditotrunan!M39+Jogoyudan!M39+Tompokersan!M39+Rogotrunan!M39</f>
        <v>0</v>
      </c>
      <c r="N39" s="131">
        <f>'Kecamatan saja'!N39+Citrodiwangsan!N39+Jogotrunan!N39+Ditotrunan!N39+Jogoyudan!N39+Tompokersan!N39+Rogotrunan!N39</f>
        <v>0</v>
      </c>
      <c r="O39" s="132">
        <f>'Kecamatan saja'!O39+Citrodiwangsan!O39+Jogotrunan!O39+Ditotrunan!O39+Jogoyudan!O39+Tompokersan!O39+Rogotrunan!O39</f>
        <v>0</v>
      </c>
      <c r="P39" s="131">
        <f>'Kecamatan saja'!P39+Citrodiwangsan!P39+Jogotrunan!P39+Ditotrunan!P39+Jogoyudan!P39+Tompokersan!P39+Rogotrunan!P39</f>
        <v>0</v>
      </c>
      <c r="Q39" s="132">
        <f>'Kecamatan saja'!Q39+Citrodiwangsan!Q39+Jogotrunan!Q39+Ditotrunan!Q39+Jogoyudan!Q39+Tompokersan!Q39+Rogotrunan!Q39</f>
        <v>0.7</v>
      </c>
      <c r="R39" s="131">
        <f>'Kecamatan saja'!R39+Citrodiwangsan!R39+Jogotrunan!R39+Ditotrunan!R39+Jogoyudan!R39+Tompokersan!R39+Rogotrunan!R39</f>
        <v>0</v>
      </c>
      <c r="S39" s="133">
        <f>'Kecamatan saja'!S39+Citrodiwangsan!S39+Jogotrunan!S39+Ditotrunan!S39+Jogoyudan!S39+Tompokersan!S39+Rogotrunan!S39</f>
        <v>0.7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'Kecamatan saja'!M40+Citrodiwangsan!M40+Jogotrunan!M40+Ditotrunan!M40+Jogoyudan!M40+Tompokersan!M40+Rogotrunan!M40</f>
        <v>31600000</v>
      </c>
      <c r="N40" s="140">
        <f>'Kecamatan saja'!N40+Citrodiwangsan!N40+Jogotrunan!N40+Ditotrunan!N40+Jogoyudan!N40+Tompokersan!N40+Rogotrunan!N40</f>
        <v>0</v>
      </c>
      <c r="O40" s="141">
        <f>'Kecamatan saja'!O40+Citrodiwangsan!O40+Jogotrunan!O40+Ditotrunan!O40+Jogoyudan!O40+Tompokersan!O40+Rogotrunan!O40</f>
        <v>33180000</v>
      </c>
      <c r="P40" s="140">
        <f>'Kecamatan saja'!P40+Citrodiwangsan!P40+Jogotrunan!P40+Ditotrunan!P40+Jogoyudan!P40+Tompokersan!P40+Rogotrunan!P40</f>
        <v>0</v>
      </c>
      <c r="Q40" s="141">
        <f>'Kecamatan saja'!Q40+Citrodiwangsan!Q40+Jogotrunan!Q40+Ditotrunan!Q40+Jogoyudan!Q40+Tompokersan!Q40+Rogotrunan!Q40</f>
        <v>63200007</v>
      </c>
      <c r="R40" s="140">
        <f>'Kecamatan saja'!R40+Citrodiwangsan!R40+Jogotrunan!R40+Ditotrunan!R40+Jogoyudan!R40+Tompokersan!R40+Rogotrunan!R40</f>
        <v>0</v>
      </c>
      <c r="S40" s="141">
        <f>'Kecamatan saja'!S40+Citrodiwangsan!S40+Jogotrunan!S40+Ditotrunan!S40+Jogoyudan!S40+Tompokersan!S40+Rogotrunan!S40</f>
        <v>127980007.00000006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196"/>
      <c r="H41" s="196"/>
      <c r="I41" s="116"/>
      <c r="J41" s="196"/>
      <c r="K41" s="116"/>
      <c r="L41" s="134"/>
      <c r="M41" s="132">
        <f>'Kecamatan saja'!M41+Citrodiwangsan!M41+Jogotrunan!M41+Ditotrunan!M41+Jogoyudan!M41+Tompokersan!M41+Rogotrunan!M41</f>
        <v>23100000</v>
      </c>
      <c r="N41" s="131">
        <f>'Kecamatan saja'!N41+Citrodiwangsan!N41+Jogotrunan!N41+Ditotrunan!N41+Jogoyudan!N41+Tompokersan!N41+Rogotrunan!N41</f>
        <v>0</v>
      </c>
      <c r="O41" s="132">
        <f>'Kecamatan saja'!O41+Citrodiwangsan!O41+Jogotrunan!O41+Ditotrunan!O41+Jogoyudan!O41+Tompokersan!O41+Rogotrunan!O41</f>
        <v>24255000</v>
      </c>
      <c r="P41" s="131">
        <f>'Kecamatan saja'!P41+Citrodiwangsan!P41+Jogotrunan!P41+Ditotrunan!P41+Jogoyudan!P41+Tompokersan!P41+Rogotrunan!P41</f>
        <v>0</v>
      </c>
      <c r="Q41" s="132">
        <f>'Kecamatan saja'!Q41+Citrodiwangsan!Q41+Jogotrunan!Q41+Ditotrunan!Q41+Jogoyudan!Q41+Tompokersan!Q41+Rogotrunan!Q41</f>
        <v>46200000.700000003</v>
      </c>
      <c r="R41" s="131">
        <f>'Kecamatan saja'!R41+Citrodiwangsan!R41+Jogotrunan!R41+Ditotrunan!R41+Jogoyudan!R41+Tompokersan!R41+Rogotrunan!R41</f>
        <v>0</v>
      </c>
      <c r="S41" s="133">
        <f>'Kecamatan saja'!S41+Citrodiwangsan!S41+Jogotrunan!S41+Ditotrunan!S41+Jogoyudan!S41+Tompokersan!S41+Rogotrunan!S41</f>
        <v>93555000.700000018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196"/>
      <c r="H42" s="196"/>
      <c r="I42" s="116"/>
      <c r="J42" s="196"/>
      <c r="K42" s="116"/>
      <c r="L42" s="134"/>
      <c r="M42" s="132">
        <f>'Kecamatan saja'!M42+Citrodiwangsan!M42+Jogotrunan!M42+Ditotrunan!M42+Jogoyudan!M42+Tompokersan!M42+Rogotrunan!M42</f>
        <v>8500000</v>
      </c>
      <c r="N42" s="131">
        <f>'Kecamatan saja'!N42+Citrodiwangsan!N42+Jogotrunan!N42+Ditotrunan!N42+Jogoyudan!N42+Tompokersan!N42+Rogotrunan!N42</f>
        <v>0</v>
      </c>
      <c r="O42" s="132">
        <f>'Kecamatan saja'!O42+Citrodiwangsan!O42+Jogotrunan!O42+Ditotrunan!O42+Jogoyudan!O42+Tompokersan!O42+Rogotrunan!O42</f>
        <v>8925000</v>
      </c>
      <c r="P42" s="131">
        <f>'Kecamatan saja'!P42+Citrodiwangsan!P42+Jogotrunan!P42+Ditotrunan!P42+Jogoyudan!P42+Tompokersan!P42+Rogotrunan!P42</f>
        <v>0</v>
      </c>
      <c r="Q42" s="132">
        <f>'Kecamatan saja'!Q42+Citrodiwangsan!Q42+Jogotrunan!Q42+Ditotrunan!Q42+Jogoyudan!Q42+Tompokersan!Q42+Rogotrunan!Q42</f>
        <v>17000000.700000003</v>
      </c>
      <c r="R42" s="131">
        <f>'Kecamatan saja'!R42+Citrodiwangsan!R42+Jogotrunan!R42+Ditotrunan!R42+Jogoyudan!R42+Tompokersan!R42+Rogotrunan!R42</f>
        <v>0</v>
      </c>
      <c r="S42" s="133">
        <f>'Kecamatan saja'!S42+Citrodiwangsan!S42+Jogotrunan!S42+Ditotrunan!S42+Jogoyudan!S42+Tompokersan!S42+Rogotrunan!S42</f>
        <v>34425000.700000003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196"/>
      <c r="H43" s="196"/>
      <c r="I43" s="116"/>
      <c r="J43" s="196"/>
      <c r="K43" s="116"/>
      <c r="L43" s="134"/>
      <c r="M43" s="132">
        <f>'Kecamatan saja'!M43+Citrodiwangsan!M43+Jogotrunan!M43+Ditotrunan!M43+Jogoyudan!M43+Tompokersan!M43+Rogotrunan!M43</f>
        <v>0</v>
      </c>
      <c r="N43" s="131">
        <f>'Kecamatan saja'!N43+Citrodiwangsan!N43+Jogotrunan!N43+Ditotrunan!N43+Jogoyudan!N43+Tompokersan!N43+Rogotrunan!N43</f>
        <v>0</v>
      </c>
      <c r="O43" s="132">
        <f>'Kecamatan saja'!O43+Citrodiwangsan!O43+Jogotrunan!O43+Ditotrunan!O43+Jogoyudan!O43+Tompokersan!O43+Rogotrunan!O43</f>
        <v>0</v>
      </c>
      <c r="P43" s="131">
        <f>'Kecamatan saja'!P43+Citrodiwangsan!P43+Jogotrunan!P43+Ditotrunan!P43+Jogoyudan!P43+Tompokersan!P43+Rogotrunan!P43</f>
        <v>0</v>
      </c>
      <c r="Q43" s="132">
        <f>'Kecamatan saja'!Q43+Citrodiwangsan!Q43+Jogotrunan!Q43+Ditotrunan!Q43+Jogoyudan!Q43+Tompokersan!Q43+Rogotrunan!Q43</f>
        <v>0.7</v>
      </c>
      <c r="R43" s="131">
        <f>'Kecamatan saja'!R43+Citrodiwangsan!R43+Jogotrunan!R43+Ditotrunan!R43+Jogoyudan!R43+Tompokersan!R43+Rogotrunan!R43</f>
        <v>0</v>
      </c>
      <c r="S43" s="133">
        <f>'Kecamatan saja'!S43+Citrodiwangsan!S43+Jogotrunan!S43+Ditotrunan!S43+Jogoyudan!S43+Tompokersan!S43+Rogotrunan!S43</f>
        <v>0.7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196"/>
      <c r="H44" s="196"/>
      <c r="I44" s="116"/>
      <c r="J44" s="196"/>
      <c r="K44" s="116"/>
      <c r="L44" s="134"/>
      <c r="M44" s="132">
        <f>'Kecamatan saja'!M44+Citrodiwangsan!M44+Jogotrunan!M44+Ditotrunan!M44+Jogoyudan!M44+Tompokersan!M44+Rogotrunan!M44</f>
        <v>0</v>
      </c>
      <c r="N44" s="131">
        <f>'Kecamatan saja'!N44+Citrodiwangsan!N44+Jogotrunan!N44+Ditotrunan!N44+Jogoyudan!N44+Tompokersan!N44+Rogotrunan!N44</f>
        <v>0</v>
      </c>
      <c r="O44" s="132">
        <f>'Kecamatan saja'!O44+Citrodiwangsan!O44+Jogotrunan!O44+Ditotrunan!O44+Jogoyudan!O44+Tompokersan!O44+Rogotrunan!O44</f>
        <v>0</v>
      </c>
      <c r="P44" s="131">
        <f>'Kecamatan saja'!P44+Citrodiwangsan!P44+Jogotrunan!P44+Ditotrunan!P44+Jogoyudan!P44+Tompokersan!P44+Rogotrunan!P44</f>
        <v>0</v>
      </c>
      <c r="Q44" s="132">
        <f>'Kecamatan saja'!Q44+Citrodiwangsan!Q44+Jogotrunan!Q44+Ditotrunan!Q44+Jogoyudan!Q44+Tompokersan!Q44+Rogotrunan!Q44</f>
        <v>0.7</v>
      </c>
      <c r="R44" s="131">
        <f>'Kecamatan saja'!R44+Citrodiwangsan!R44+Jogotrunan!R44+Ditotrunan!R44+Jogoyudan!R44+Tompokersan!R44+Rogotrunan!R44</f>
        <v>0</v>
      </c>
      <c r="S44" s="133">
        <f>'Kecamatan saja'!S44+Citrodiwangsan!S44+Jogotrunan!S44+Ditotrunan!S44+Jogoyudan!S44+Tompokersan!S44+Rogotrunan!S44</f>
        <v>0.7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196"/>
      <c r="H45" s="196"/>
      <c r="I45" s="116"/>
      <c r="J45" s="196"/>
      <c r="K45" s="116"/>
      <c r="L45" s="134"/>
      <c r="M45" s="132">
        <f>'Kecamatan saja'!M45+Citrodiwangsan!M45+Jogotrunan!M45+Ditotrunan!M45+Jogoyudan!M45+Tompokersan!M45+Rogotrunan!M45</f>
        <v>0</v>
      </c>
      <c r="N45" s="131">
        <f>'Kecamatan saja'!N45+Citrodiwangsan!N45+Jogotrunan!N45+Ditotrunan!N45+Jogoyudan!N45+Tompokersan!N45+Rogotrunan!N45</f>
        <v>0</v>
      </c>
      <c r="O45" s="132">
        <f>'Kecamatan saja'!O45+Citrodiwangsan!O45+Jogotrunan!O45+Ditotrunan!O45+Jogoyudan!O45+Tompokersan!O45+Rogotrunan!O45</f>
        <v>0</v>
      </c>
      <c r="P45" s="131">
        <f>'Kecamatan saja'!P45+Citrodiwangsan!P45+Jogotrunan!P45+Ditotrunan!P45+Jogoyudan!P45+Tompokersan!P45+Rogotrunan!P45</f>
        <v>0</v>
      </c>
      <c r="Q45" s="132">
        <f>'Kecamatan saja'!Q45+Citrodiwangsan!Q45+Jogotrunan!Q45+Ditotrunan!Q45+Jogoyudan!Q45+Tompokersan!Q45+Rogotrunan!Q45</f>
        <v>0.7</v>
      </c>
      <c r="R45" s="131">
        <f>'Kecamatan saja'!R45+Citrodiwangsan!R45+Jogotrunan!R45+Ditotrunan!R45+Jogoyudan!R45+Tompokersan!R45+Rogotrunan!R45</f>
        <v>0</v>
      </c>
      <c r="S45" s="133">
        <f>'Kecamatan saja'!S45+Citrodiwangsan!S45+Jogotrunan!S45+Ditotrunan!S45+Jogoyudan!S45+Tompokersan!S45+Rogotrunan!S45</f>
        <v>0.7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196"/>
      <c r="H46" s="196"/>
      <c r="I46" s="116"/>
      <c r="J46" s="196"/>
      <c r="K46" s="116"/>
      <c r="L46" s="134"/>
      <c r="M46" s="132">
        <f>'Kecamatan saja'!M46+Citrodiwangsan!M46+Jogotrunan!M46+Ditotrunan!M46+Jogoyudan!M46+Tompokersan!M46+Rogotrunan!M46</f>
        <v>0</v>
      </c>
      <c r="N46" s="131">
        <f>'Kecamatan saja'!N46+Citrodiwangsan!N46+Jogotrunan!N46+Ditotrunan!N46+Jogoyudan!N46+Tompokersan!N46+Rogotrunan!N46</f>
        <v>0</v>
      </c>
      <c r="O46" s="132">
        <f>'Kecamatan saja'!O46+Citrodiwangsan!O46+Jogotrunan!O46+Ditotrunan!O46+Jogoyudan!O46+Tompokersan!O46+Rogotrunan!O46</f>
        <v>0</v>
      </c>
      <c r="P46" s="131">
        <f>'Kecamatan saja'!P46+Citrodiwangsan!P46+Jogotrunan!P46+Ditotrunan!P46+Jogoyudan!P46+Tompokersan!P46+Rogotrunan!P46</f>
        <v>0</v>
      </c>
      <c r="Q46" s="132">
        <f>'Kecamatan saja'!Q46+Citrodiwangsan!Q46+Jogotrunan!Q46+Ditotrunan!Q46+Jogoyudan!Q46+Tompokersan!Q46+Rogotrunan!Q46</f>
        <v>0.7</v>
      </c>
      <c r="R46" s="131">
        <f>'Kecamatan saja'!R46+Citrodiwangsan!R46+Jogotrunan!R46+Ditotrunan!R46+Jogoyudan!R46+Tompokersan!R46+Rogotrunan!R46</f>
        <v>0</v>
      </c>
      <c r="S46" s="133">
        <f>'Kecamatan saja'!S46+Citrodiwangsan!S46+Jogotrunan!S46+Ditotrunan!S46+Jogoyudan!S46+Tompokersan!S46+Rogotrunan!S46</f>
        <v>0.7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196"/>
      <c r="H47" s="196"/>
      <c r="I47" s="116"/>
      <c r="J47" s="196"/>
      <c r="K47" s="116"/>
      <c r="L47" s="134"/>
      <c r="M47" s="132">
        <f>'Kecamatan saja'!M47+Citrodiwangsan!M47+Jogotrunan!M47+Ditotrunan!M47+Jogoyudan!M47+Tompokersan!M47+Rogotrunan!M47</f>
        <v>0</v>
      </c>
      <c r="N47" s="131">
        <f>'Kecamatan saja'!N47+Citrodiwangsan!N47+Jogotrunan!N47+Ditotrunan!N47+Jogoyudan!N47+Tompokersan!N47+Rogotrunan!N47</f>
        <v>0</v>
      </c>
      <c r="O47" s="132">
        <f>'Kecamatan saja'!O47+Citrodiwangsan!O47+Jogotrunan!O47+Ditotrunan!O47+Jogoyudan!O47+Tompokersan!O47+Rogotrunan!O47</f>
        <v>0</v>
      </c>
      <c r="P47" s="131">
        <f>'Kecamatan saja'!P47+Citrodiwangsan!P47+Jogotrunan!P47+Ditotrunan!P47+Jogoyudan!P47+Tompokersan!P47+Rogotrunan!P47</f>
        <v>0</v>
      </c>
      <c r="Q47" s="132">
        <f>'Kecamatan saja'!Q47+Citrodiwangsan!Q47+Jogotrunan!Q47+Ditotrunan!Q47+Jogoyudan!Q47+Tompokersan!Q47+Rogotrunan!Q47</f>
        <v>0.7</v>
      </c>
      <c r="R47" s="131">
        <f>'Kecamatan saja'!R47+Citrodiwangsan!R47+Jogotrunan!R47+Ditotrunan!R47+Jogoyudan!R47+Tompokersan!R47+Rogotrunan!R47</f>
        <v>0</v>
      </c>
      <c r="S47" s="133">
        <f>'Kecamatan saja'!S47+Citrodiwangsan!S47+Jogotrunan!S47+Ditotrunan!S47+Jogoyudan!S47+Tompokersan!S47+Rogotrunan!S47</f>
        <v>0.7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196"/>
      <c r="H48" s="196"/>
      <c r="I48" s="116"/>
      <c r="J48" s="196"/>
      <c r="K48" s="116"/>
      <c r="L48" s="134"/>
      <c r="M48" s="132">
        <f>'Kecamatan saja'!M48+Citrodiwangsan!M48+Jogotrunan!M48+Ditotrunan!M48+Jogoyudan!M48+Tompokersan!M48+Rogotrunan!M48</f>
        <v>0</v>
      </c>
      <c r="N48" s="131">
        <f>'Kecamatan saja'!N48+Citrodiwangsan!N48+Jogotrunan!N48+Ditotrunan!N48+Jogoyudan!N48+Tompokersan!N48+Rogotrunan!N48</f>
        <v>0</v>
      </c>
      <c r="O48" s="132">
        <f>'Kecamatan saja'!O48+Citrodiwangsan!O48+Jogotrunan!O48+Ditotrunan!O48+Jogoyudan!O48+Tompokersan!O48+Rogotrunan!O48</f>
        <v>0</v>
      </c>
      <c r="P48" s="131">
        <f>'Kecamatan saja'!P48+Citrodiwangsan!P48+Jogotrunan!P48+Ditotrunan!P48+Jogoyudan!P48+Tompokersan!P48+Rogotrunan!P48</f>
        <v>0</v>
      </c>
      <c r="Q48" s="132">
        <f>'Kecamatan saja'!Q48+Citrodiwangsan!Q48+Jogotrunan!Q48+Ditotrunan!Q48+Jogoyudan!Q48+Tompokersan!Q48+Rogotrunan!Q48</f>
        <v>0.7</v>
      </c>
      <c r="R48" s="131">
        <f>'Kecamatan saja'!R48+Citrodiwangsan!R48+Jogotrunan!R48+Ditotrunan!R48+Jogoyudan!R48+Tompokersan!R48+Rogotrunan!R48</f>
        <v>0</v>
      </c>
      <c r="S48" s="133">
        <f>'Kecamatan saja'!S48+Citrodiwangsan!S48+Jogotrunan!S48+Ditotrunan!S48+Jogoyudan!S48+Tompokersan!S48+Rogotrunan!S48</f>
        <v>0.7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196"/>
      <c r="H49" s="196"/>
      <c r="I49" s="116"/>
      <c r="J49" s="196"/>
      <c r="K49" s="116"/>
      <c r="L49" s="134"/>
      <c r="M49" s="132">
        <f>'Kecamatan saja'!M49+Citrodiwangsan!M49+Jogotrunan!M49+Ditotrunan!M49+Jogoyudan!M49+Tompokersan!M49+Rogotrunan!M49</f>
        <v>0</v>
      </c>
      <c r="N49" s="131">
        <f>'Kecamatan saja'!N49+Citrodiwangsan!N49+Jogotrunan!N49+Ditotrunan!N49+Jogoyudan!N49+Tompokersan!N49+Rogotrunan!N49</f>
        <v>0</v>
      </c>
      <c r="O49" s="132">
        <f>'Kecamatan saja'!O49+Citrodiwangsan!O49+Jogotrunan!O49+Ditotrunan!O49+Jogoyudan!O49+Tompokersan!O49+Rogotrunan!O49</f>
        <v>0</v>
      </c>
      <c r="P49" s="131">
        <f>'Kecamatan saja'!P49+Citrodiwangsan!P49+Jogotrunan!P49+Ditotrunan!P49+Jogoyudan!P49+Tompokersan!P49+Rogotrunan!P49</f>
        <v>0</v>
      </c>
      <c r="Q49" s="132">
        <f>'Kecamatan saja'!Q49+Citrodiwangsan!Q49+Jogotrunan!Q49+Ditotrunan!Q49+Jogoyudan!Q49+Tompokersan!Q49+Rogotrunan!Q49</f>
        <v>0.7</v>
      </c>
      <c r="R49" s="131">
        <f>'Kecamatan saja'!R49+Citrodiwangsan!R49+Jogotrunan!R49+Ditotrunan!R49+Jogoyudan!R49+Tompokersan!R49+Rogotrunan!R49</f>
        <v>0</v>
      </c>
      <c r="S49" s="133">
        <f>'Kecamatan saja'!S49+Citrodiwangsan!S49+Jogotrunan!S49+Ditotrunan!S49+Jogoyudan!S49+Tompokersan!S49+Rogotrunan!S49</f>
        <v>0.7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196"/>
      <c r="H50" s="196"/>
      <c r="I50" s="116"/>
      <c r="J50" s="196"/>
      <c r="K50" s="116"/>
      <c r="L50" s="134"/>
      <c r="M50" s="132">
        <f>'Kecamatan saja'!M50+Citrodiwangsan!M50+Jogotrunan!M50+Ditotrunan!M50+Jogoyudan!M50+Tompokersan!M50+Rogotrunan!M50</f>
        <v>0</v>
      </c>
      <c r="N50" s="131">
        <f>'Kecamatan saja'!N50+Citrodiwangsan!N50+Jogotrunan!N50+Ditotrunan!N50+Jogoyudan!N50+Tompokersan!N50+Rogotrunan!N50</f>
        <v>0</v>
      </c>
      <c r="O50" s="132">
        <f>'Kecamatan saja'!O50+Citrodiwangsan!O50+Jogotrunan!O50+Ditotrunan!O50+Jogoyudan!O50+Tompokersan!O50+Rogotrunan!O50</f>
        <v>0</v>
      </c>
      <c r="P50" s="131">
        <f>'Kecamatan saja'!P50+Citrodiwangsan!P50+Jogotrunan!P50+Ditotrunan!P50+Jogoyudan!P50+Tompokersan!P50+Rogotrunan!P50</f>
        <v>0</v>
      </c>
      <c r="Q50" s="132">
        <f>'Kecamatan saja'!Q50+Citrodiwangsan!Q50+Jogotrunan!Q50+Ditotrunan!Q50+Jogoyudan!Q50+Tompokersan!Q50+Rogotrunan!Q50</f>
        <v>0.7</v>
      </c>
      <c r="R50" s="131">
        <f>'Kecamatan saja'!R50+Citrodiwangsan!R50+Jogotrunan!R50+Ditotrunan!R50+Jogoyudan!R50+Tompokersan!R50+Rogotrunan!R50</f>
        <v>0</v>
      </c>
      <c r="S50" s="133">
        <f>'Kecamatan saja'!S50+Citrodiwangsan!S50+Jogotrunan!S50+Ditotrunan!S50+Jogoyudan!S50+Tompokersan!S50+Rogotrunan!S50</f>
        <v>0.7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'Kecamatan saja'!M51+Citrodiwangsan!M51+Jogotrunan!M51+Ditotrunan!M51+Jogoyudan!M51+Tompokersan!M51+Rogotrunan!M51</f>
        <v>691099150</v>
      </c>
      <c r="N51" s="140">
        <f>'Kecamatan saja'!N51+Citrodiwangsan!N51+Jogotrunan!N51+Ditotrunan!N51+Jogoyudan!N51+Tompokersan!N51+Rogotrunan!N51</f>
        <v>0</v>
      </c>
      <c r="O51" s="141">
        <f>'Kecamatan saja'!O51+Citrodiwangsan!O51+Jogotrunan!O51+Ditotrunan!O51+Jogoyudan!O51+Tompokersan!O51+Rogotrunan!O51</f>
        <v>725654107.5</v>
      </c>
      <c r="P51" s="140">
        <f>'Kecamatan saja'!P51+Citrodiwangsan!P51+Jogotrunan!P51+Ditotrunan!P51+Jogoyudan!P51+Tompokersan!P51+Rogotrunan!P51</f>
        <v>0</v>
      </c>
      <c r="Q51" s="141">
        <f>'Kecamatan saja'!Q51+Citrodiwangsan!Q51+Jogotrunan!Q51+Ditotrunan!Q51+Jogoyudan!Q51+Tompokersan!Q51+Rogotrunan!Q51</f>
        <v>1382198308.3999996</v>
      </c>
      <c r="R51" s="140">
        <f>'Kecamatan saja'!R51+Citrodiwangsan!R51+Jogotrunan!R51+Ditotrunan!R51+Jogoyudan!R51+Tompokersan!R51+Rogotrunan!R51</f>
        <v>0</v>
      </c>
      <c r="S51" s="141">
        <f>'Kecamatan saja'!S51+Citrodiwangsan!S51+Jogotrunan!S51+Ditotrunan!S51+Jogoyudan!S51+Tompokersan!S51+Rogotrunan!S51</f>
        <v>2798951565.900001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f>'Kecamatan saja'!M52+Citrodiwangsan!M52+Jogotrunan!M52+Ditotrunan!M52+Jogoyudan!M52+Tompokersan!M52+Rogotrunan!M52</f>
        <v>11799000</v>
      </c>
      <c r="N52" s="142">
        <f>'Kecamatan saja'!N52+Citrodiwangsan!N52+Jogotrunan!N52+Ditotrunan!N52+Jogoyudan!N52+Tompokersan!N52+Rogotrunan!N52</f>
        <v>0</v>
      </c>
      <c r="O52" s="143">
        <f>'Kecamatan saja'!O52+Citrodiwangsan!O52+Jogotrunan!O52+Ditotrunan!O52+Jogoyudan!O52+Tompokersan!O52+Rogotrunan!O52</f>
        <v>12388950</v>
      </c>
      <c r="P52" s="142">
        <f>'Kecamatan saja'!P52+Citrodiwangsan!P52+Jogotrunan!P52+Ditotrunan!P52+Jogoyudan!P52+Tompokersan!P52+Rogotrunan!P52</f>
        <v>0</v>
      </c>
      <c r="Q52" s="143">
        <f>'Kecamatan saja'!Q52+Citrodiwangsan!Q52+Jogotrunan!Q52+Ditotrunan!Q52+Jogoyudan!Q52+Tompokersan!Q52+Rogotrunan!Q52</f>
        <v>23598000.700000003</v>
      </c>
      <c r="R52" s="142">
        <f>'Kecamatan saja'!R52+Citrodiwangsan!R52+Jogotrunan!R52+Ditotrunan!R52+Jogoyudan!R52+Tompokersan!R52+Rogotrunan!R52</f>
        <v>0</v>
      </c>
      <c r="S52" s="144">
        <f>'Kecamatan saja'!S52+Citrodiwangsan!S52+Jogotrunan!S52+Ditotrunan!S52+Jogoyudan!S52+Tompokersan!S52+Rogotrunan!S52</f>
        <v>47785950.700000003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f>'Kecamatan saja'!M53+Citrodiwangsan!M53+Jogotrunan!M53+Ditotrunan!M53+Jogoyudan!M53+Tompokersan!M53+Rogotrunan!M53</f>
        <v>200452400</v>
      </c>
      <c r="N53" s="173">
        <f>'Kecamatan saja'!N53+Citrodiwangsan!N53+Jogotrunan!N53+Ditotrunan!N53+Jogoyudan!N53+Tompokersan!N53+Rogotrunan!N53</f>
        <v>0</v>
      </c>
      <c r="O53" s="174">
        <f>'Kecamatan saja'!O53+Citrodiwangsan!O53+Jogotrunan!O53+Ditotrunan!O53+Jogoyudan!O53+Tompokersan!O53+Rogotrunan!O53</f>
        <v>210475020</v>
      </c>
      <c r="P53" s="173">
        <f>'Kecamatan saja'!P53+Citrodiwangsan!P53+Jogotrunan!P53+Ditotrunan!P53+Jogoyudan!P53+Tompokersan!P53+Rogotrunan!P53</f>
        <v>0</v>
      </c>
      <c r="Q53" s="174">
        <f>'Kecamatan saja'!Q53+Citrodiwangsan!Q53+Jogotrunan!Q53+Ditotrunan!Q53+Jogoyudan!Q53+Tompokersan!Q53+Rogotrunan!Q53</f>
        <v>400904800.69999993</v>
      </c>
      <c r="R53" s="173">
        <f>'Kecamatan saja'!R53+Citrodiwangsan!R53+Jogotrunan!R53+Ditotrunan!R53+Jogoyudan!R53+Tompokersan!R53+Rogotrunan!R53</f>
        <v>0</v>
      </c>
      <c r="S53" s="175">
        <f>'Kecamatan saja'!S53+Citrodiwangsan!S53+Jogotrunan!S53+Ditotrunan!S53+Jogoyudan!S53+Tompokersan!S53+Rogotrunan!S53</f>
        <v>811832220.70000017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>
        <f>'Kecamatan saja'!M54+Citrodiwangsan!M54+Jogotrunan!M54+Ditotrunan!M54+Jogoyudan!M54+Tompokersan!M54+Rogotrunan!M54</f>
        <v>15917600</v>
      </c>
      <c r="N54" s="190">
        <f>'Kecamatan saja'!N54+Citrodiwangsan!N54+Jogotrunan!N54+Ditotrunan!N54+Jogoyudan!N54+Tompokersan!N54+Rogotrunan!N54</f>
        <v>0</v>
      </c>
      <c r="O54" s="191">
        <f>'Kecamatan saja'!O54+Citrodiwangsan!O54+Jogotrunan!O54+Ditotrunan!O54+Jogoyudan!O54+Tompokersan!O54+Rogotrunan!O54</f>
        <v>16713480</v>
      </c>
      <c r="P54" s="190">
        <f>'Kecamatan saja'!P54+Citrodiwangsan!P54+Jogotrunan!P54+Ditotrunan!P54+Jogoyudan!P54+Tompokersan!P54+Rogotrunan!P54</f>
        <v>0</v>
      </c>
      <c r="Q54" s="191">
        <f>'Kecamatan saja'!Q54+Citrodiwangsan!Q54+Jogotrunan!Q54+Ditotrunan!Q54+Jogoyudan!Q54+Tompokersan!Q54+Rogotrunan!Q54</f>
        <v>31835200.700000003</v>
      </c>
      <c r="R54" s="190">
        <f>'Kecamatan saja'!R54+Citrodiwangsan!R54+Jogotrunan!R54+Ditotrunan!R54+Jogoyudan!R54+Tompokersan!R54+Rogotrunan!R54</f>
        <v>0</v>
      </c>
      <c r="S54" s="192">
        <f>'Kecamatan saja'!S54+Citrodiwangsan!S54+Jogotrunan!S54+Ditotrunan!S54+Jogoyudan!S54+Tompokersan!S54+Rogotrunan!S54</f>
        <v>64466280.700000003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f>'Kecamatan saja'!M55+Citrodiwangsan!M55+Jogotrunan!M55+Ditotrunan!M55+Jogoyudan!M55+Tompokersan!M55+Rogotrunan!M55</f>
        <v>166281400</v>
      </c>
      <c r="N55" s="142">
        <f>'Kecamatan saja'!N55+Citrodiwangsan!N55+Jogotrunan!N55+Ditotrunan!N55+Jogoyudan!N55+Tompokersan!N55+Rogotrunan!N55</f>
        <v>0</v>
      </c>
      <c r="O55" s="127">
        <f>'Kecamatan saja'!O55+Citrodiwangsan!O55+Jogotrunan!O55+Ditotrunan!O55+Jogoyudan!O55+Tompokersan!O55+Rogotrunan!O55</f>
        <v>174595470</v>
      </c>
      <c r="P55" s="128">
        <f>'Kecamatan saja'!P55+Citrodiwangsan!P55+Jogotrunan!P55+Ditotrunan!P55+Jogoyudan!P55+Tompokersan!P55+Rogotrunan!P55</f>
        <v>0</v>
      </c>
      <c r="Q55" s="127">
        <f>'Kecamatan saja'!Q55+Citrodiwangsan!Q55+Jogotrunan!Q55+Ditotrunan!Q55+Jogoyudan!Q55+Tompokersan!Q55+Rogotrunan!Q55</f>
        <v>332562800.70000005</v>
      </c>
      <c r="R55" s="128">
        <f>'Kecamatan saja'!R55+Citrodiwangsan!R55+Jogotrunan!R55+Ditotrunan!R55+Jogoyudan!R55+Tompokersan!R55+Rogotrunan!R55</f>
        <v>0</v>
      </c>
      <c r="S55" s="129">
        <f>'Kecamatan saja'!S55+Citrodiwangsan!S55+Jogotrunan!S55+Ditotrunan!S55+Jogoyudan!S55+Tompokersan!S55+Rogotrunan!S55</f>
        <v>673439670.70000005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f>'Kecamatan saja'!M56+Citrodiwangsan!M56+Jogotrunan!M56+Ditotrunan!M56+Jogoyudan!M56+Tompokersan!M56+Rogotrunan!M56</f>
        <v>51849350</v>
      </c>
      <c r="N56" s="142">
        <f>'Kecamatan saja'!N56+Citrodiwangsan!N56+Jogotrunan!N56+Ditotrunan!N56+Jogoyudan!N56+Tompokersan!N56+Rogotrunan!N56</f>
        <v>0</v>
      </c>
      <c r="O56" s="127">
        <f>'Kecamatan saja'!O56+Citrodiwangsan!O56+Jogotrunan!O56+Ditotrunan!O56+Jogoyudan!O56+Tompokersan!O56+Rogotrunan!O56</f>
        <v>54441817.5</v>
      </c>
      <c r="P56" s="128">
        <f>'Kecamatan saja'!P56+Citrodiwangsan!P56+Jogotrunan!P56+Ditotrunan!P56+Jogoyudan!P56+Tompokersan!P56+Rogotrunan!P56</f>
        <v>0</v>
      </c>
      <c r="Q56" s="127">
        <f>'Kecamatan saja'!Q56+Citrodiwangsan!Q56+Jogotrunan!Q56+Ditotrunan!Q56+Jogoyudan!Q56+Tompokersan!Q56+Rogotrunan!Q56</f>
        <v>103698700.69999999</v>
      </c>
      <c r="R56" s="128">
        <f>'Kecamatan saja'!R56+Citrodiwangsan!R56+Jogotrunan!R56+Ditotrunan!R56+Jogoyudan!R56+Tompokersan!R56+Rogotrunan!R56</f>
        <v>0</v>
      </c>
      <c r="S56" s="129">
        <f>'Kecamatan saja'!S56+Citrodiwangsan!S56+Jogotrunan!S56+Ditotrunan!S56+Jogoyudan!S56+Tompokersan!S56+Rogotrunan!S56</f>
        <v>209989868.19999996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>
        <f>'Kecamatan saja'!M57+Citrodiwangsan!M57+Jogotrunan!M57+Ditotrunan!M57+Jogoyudan!M57+Tompokersan!M57+Rogotrunan!M57</f>
        <v>0</v>
      </c>
      <c r="N57" s="142">
        <f>'Kecamatan saja'!N57+Citrodiwangsan!N57+Jogotrunan!N57+Ditotrunan!N57+Jogoyudan!N57+Tompokersan!N57+Rogotrunan!N57</f>
        <v>0</v>
      </c>
      <c r="O57" s="143">
        <f>'Kecamatan saja'!O57+Citrodiwangsan!O57+Jogotrunan!O57+Ditotrunan!O57+Jogoyudan!O57+Tompokersan!O57+Rogotrunan!O57</f>
        <v>0</v>
      </c>
      <c r="P57" s="142">
        <f>'Kecamatan saja'!P57+Citrodiwangsan!P57+Jogotrunan!P57+Ditotrunan!P57+Jogoyudan!P57+Tompokersan!P57+Rogotrunan!P57</f>
        <v>0</v>
      </c>
      <c r="Q57" s="143">
        <f>'Kecamatan saja'!Q57+Citrodiwangsan!Q57+Jogotrunan!Q57+Ditotrunan!Q57+Jogoyudan!Q57+Tompokersan!Q57+Rogotrunan!Q57</f>
        <v>0.7</v>
      </c>
      <c r="R57" s="142">
        <f>'Kecamatan saja'!R57+Citrodiwangsan!R57+Jogotrunan!R57+Ditotrunan!R57+Jogoyudan!R57+Tompokersan!R57+Rogotrunan!R57</f>
        <v>0</v>
      </c>
      <c r="S57" s="144">
        <f>'Kecamatan saja'!S57+Citrodiwangsan!S57+Jogotrunan!S57+Ditotrunan!S57+Jogoyudan!S57+Tompokersan!S57+Rogotrunan!S57</f>
        <v>0.7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196"/>
      <c r="H58" s="196"/>
      <c r="I58" s="116"/>
      <c r="J58" s="196"/>
      <c r="K58" s="116"/>
      <c r="L58" s="131"/>
      <c r="M58" s="132">
        <f>'Kecamatan saja'!M58+Citrodiwangsan!M58+Jogotrunan!M58+Ditotrunan!M58+Jogoyudan!M58+Tompokersan!M58+Rogotrunan!M58</f>
        <v>12780000</v>
      </c>
      <c r="N58" s="131">
        <f>'Kecamatan saja'!N58+Citrodiwangsan!N58+Jogotrunan!N58+Ditotrunan!N58+Jogoyudan!N58+Tompokersan!N58+Rogotrunan!N58</f>
        <v>0</v>
      </c>
      <c r="O58" s="132">
        <f>'Kecamatan saja'!O58+Citrodiwangsan!O58+Jogotrunan!O58+Ditotrunan!O58+Jogoyudan!O58+Tompokersan!O58+Rogotrunan!O58</f>
        <v>13419000</v>
      </c>
      <c r="P58" s="131">
        <f>'Kecamatan saja'!P58+Citrodiwangsan!P58+Jogotrunan!P58+Ditotrunan!P58+Jogoyudan!P58+Tompokersan!P58+Rogotrunan!P58</f>
        <v>0</v>
      </c>
      <c r="Q58" s="132">
        <f>'Kecamatan saja'!Q58+Citrodiwangsan!Q58+Jogotrunan!Q58+Ditotrunan!Q58+Jogoyudan!Q58+Tompokersan!Q58+Rogotrunan!Q58</f>
        <v>25560000.700000003</v>
      </c>
      <c r="R58" s="131">
        <f>'Kecamatan saja'!R58+Citrodiwangsan!R58+Jogotrunan!R58+Ditotrunan!R58+Jogoyudan!R58+Tompokersan!R58+Rogotrunan!R58</f>
        <v>0</v>
      </c>
      <c r="S58" s="133">
        <f>'Kecamatan saja'!S58+Citrodiwangsan!S58+Jogotrunan!S58+Ditotrunan!S58+Jogoyudan!S58+Tompokersan!S58+Rogotrunan!S58</f>
        <v>51759000.700000003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196"/>
      <c r="H59" s="196"/>
      <c r="I59" s="116"/>
      <c r="J59" s="196"/>
      <c r="K59" s="116"/>
      <c r="L59" s="131"/>
      <c r="M59" s="132">
        <f>'Kecamatan saja'!M59+Citrodiwangsan!M59+Jogotrunan!M59+Ditotrunan!M59+Jogoyudan!M59+Tompokersan!M59+Rogotrunan!M59</f>
        <v>0</v>
      </c>
      <c r="N59" s="131">
        <f>'Kecamatan saja'!N59+Citrodiwangsan!N59+Jogotrunan!N59+Ditotrunan!N59+Jogoyudan!N59+Tompokersan!N59+Rogotrunan!N59</f>
        <v>0</v>
      </c>
      <c r="O59" s="132">
        <f>'Kecamatan saja'!O59+Citrodiwangsan!O59+Jogotrunan!O59+Ditotrunan!O59+Jogoyudan!O59+Tompokersan!O59+Rogotrunan!O59</f>
        <v>0</v>
      </c>
      <c r="P59" s="131">
        <f>'Kecamatan saja'!P59+Citrodiwangsan!P59+Jogotrunan!P59+Ditotrunan!P59+Jogoyudan!P59+Tompokersan!P59+Rogotrunan!P59</f>
        <v>0</v>
      </c>
      <c r="Q59" s="132">
        <f>'Kecamatan saja'!Q59+Citrodiwangsan!Q59+Jogotrunan!Q59+Ditotrunan!Q59+Jogoyudan!Q59+Tompokersan!Q59+Rogotrunan!Q59</f>
        <v>0.7</v>
      </c>
      <c r="R59" s="131">
        <f>'Kecamatan saja'!R59+Citrodiwangsan!R59+Jogotrunan!R59+Ditotrunan!R59+Jogoyudan!R59+Tompokersan!R59+Rogotrunan!R59</f>
        <v>0</v>
      </c>
      <c r="S59" s="133">
        <f>'Kecamatan saja'!S59+Citrodiwangsan!S59+Jogotrunan!S59+Ditotrunan!S59+Jogoyudan!S59+Tompokersan!S59+Rogotrunan!S59</f>
        <v>0.7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196"/>
      <c r="H60" s="196"/>
      <c r="I60" s="116"/>
      <c r="J60" s="196"/>
      <c r="K60" s="116"/>
      <c r="L60" s="131"/>
      <c r="M60" s="132">
        <f>'Kecamatan saja'!M60+Citrodiwangsan!M60+Jogotrunan!M60+Ditotrunan!M60+Jogoyudan!M60+Tompokersan!M60+Rogotrunan!M60</f>
        <v>11700000</v>
      </c>
      <c r="N60" s="131">
        <f>'Kecamatan saja'!N60+Citrodiwangsan!N60+Jogotrunan!N60+Ditotrunan!N60+Jogoyudan!N60+Tompokersan!N60+Rogotrunan!N60</f>
        <v>0</v>
      </c>
      <c r="O60" s="132">
        <f>'Kecamatan saja'!O60+Citrodiwangsan!O60+Jogotrunan!O60+Ditotrunan!O60+Jogoyudan!O60+Tompokersan!O60+Rogotrunan!O60</f>
        <v>12285000</v>
      </c>
      <c r="P60" s="131">
        <f>'Kecamatan saja'!P60+Citrodiwangsan!P60+Jogotrunan!P60+Ditotrunan!P60+Jogoyudan!P60+Tompokersan!P60+Rogotrunan!P60</f>
        <v>0</v>
      </c>
      <c r="Q60" s="132">
        <f>'Kecamatan saja'!Q60+Citrodiwangsan!Q60+Jogotrunan!Q60+Ditotrunan!Q60+Jogoyudan!Q60+Tompokersan!Q60+Rogotrunan!Q60</f>
        <v>23400000.700000007</v>
      </c>
      <c r="R60" s="131">
        <f>'Kecamatan saja'!R60+Citrodiwangsan!R60+Jogotrunan!R60+Ditotrunan!R60+Jogoyudan!R60+Tompokersan!R60+Rogotrunan!R60</f>
        <v>0</v>
      </c>
      <c r="S60" s="133">
        <f>'Kecamatan saja'!S60+Citrodiwangsan!S60+Jogotrunan!S60+Ditotrunan!S60+Jogoyudan!S60+Tompokersan!S60+Rogotrunan!S60</f>
        <v>47385000.700000003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f>'Kecamatan saja'!M61+Citrodiwangsan!M61+Jogotrunan!M61+Ditotrunan!M61+Jogoyudan!M61+Tompokersan!M61+Rogotrunan!M61</f>
        <v>220319400</v>
      </c>
      <c r="N61" s="142">
        <f>'Kecamatan saja'!N61+Citrodiwangsan!N61+Jogotrunan!N61+Ditotrunan!N61+Jogoyudan!N61+Tompokersan!N61+Rogotrunan!N61</f>
        <v>0</v>
      </c>
      <c r="O61" s="127">
        <f>'Kecamatan saja'!O61+Citrodiwangsan!O61+Jogotrunan!O61+Ditotrunan!O61+Jogoyudan!O61+Tompokersan!O61+Rogotrunan!O61</f>
        <v>231335370</v>
      </c>
      <c r="P61" s="128">
        <f>'Kecamatan saja'!P61+Citrodiwangsan!P61+Jogotrunan!P61+Ditotrunan!P61+Jogoyudan!P61+Tompokersan!P61+Rogotrunan!P61</f>
        <v>0</v>
      </c>
      <c r="Q61" s="127">
        <f>'Kecamatan saja'!Q61+Citrodiwangsan!Q61+Jogotrunan!Q61+Ditotrunan!Q61+Jogoyudan!Q61+Tompokersan!Q61+Rogotrunan!Q61</f>
        <v>440638800.69999999</v>
      </c>
      <c r="R61" s="128">
        <f>'Kecamatan saja'!R61+Citrodiwangsan!R61+Jogotrunan!R61+Ditotrunan!R61+Jogoyudan!R61+Tompokersan!R61+Rogotrunan!R61</f>
        <v>0</v>
      </c>
      <c r="S61" s="129">
        <f>'Kecamatan saja'!S61+Citrodiwangsan!S61+Jogotrunan!S61+Ditotrunan!S61+Jogoyudan!S61+Tompokersan!S61+Rogotrunan!S61</f>
        <v>892293570.70000005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196"/>
      <c r="H62" s="196"/>
      <c r="I62" s="132"/>
      <c r="J62" s="166"/>
      <c r="K62" s="132"/>
      <c r="L62" s="131"/>
      <c r="M62" s="132">
        <f>'Kecamatan saja'!M62+Citrodiwangsan!M62+Jogotrunan!M62+Ditotrunan!M62+Jogoyudan!M62+Tompokersan!M62+Rogotrunan!M62</f>
        <v>0</v>
      </c>
      <c r="N62" s="131">
        <f>'Kecamatan saja'!N62+Citrodiwangsan!N62+Jogotrunan!N62+Ditotrunan!N62+Jogoyudan!N62+Tompokersan!N62+Rogotrunan!N62</f>
        <v>0</v>
      </c>
      <c r="O62" s="132">
        <f>'Kecamatan saja'!O62+Citrodiwangsan!O62+Jogotrunan!O62+Ditotrunan!O62+Jogoyudan!O62+Tompokersan!O62+Rogotrunan!O62</f>
        <v>0</v>
      </c>
      <c r="P62" s="131">
        <f>'Kecamatan saja'!P62+Citrodiwangsan!P62+Jogotrunan!P62+Ditotrunan!P62+Jogoyudan!P62+Tompokersan!P62+Rogotrunan!P62</f>
        <v>0</v>
      </c>
      <c r="Q62" s="132">
        <f>'Kecamatan saja'!Q62+Citrodiwangsan!Q62+Jogotrunan!Q62+Ditotrunan!Q62+Jogoyudan!Q62+Tompokersan!Q62+Rogotrunan!Q62</f>
        <v>0.7</v>
      </c>
      <c r="R62" s="131">
        <f>'Kecamatan saja'!R62+Citrodiwangsan!R62+Jogotrunan!R62+Ditotrunan!R62+Jogoyudan!R62+Tompokersan!R62+Rogotrunan!R62</f>
        <v>0</v>
      </c>
      <c r="S62" s="133">
        <f>'Kecamatan saja'!S62+Citrodiwangsan!S62+Jogotrunan!S62+Ditotrunan!S62+Jogoyudan!S62+Tompokersan!S62+Rogotrunan!S62</f>
        <v>0.7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196"/>
      <c r="H63" s="196"/>
      <c r="I63" s="132"/>
      <c r="J63" s="166"/>
      <c r="K63" s="132"/>
      <c r="L63" s="131"/>
      <c r="M63" s="132">
        <f>'Kecamatan saja'!M63+Citrodiwangsan!M63+Jogotrunan!M63+Ditotrunan!M63+Jogoyudan!M63+Tompokersan!M63+Rogotrunan!M63</f>
        <v>0</v>
      </c>
      <c r="N63" s="131">
        <f>'Kecamatan saja'!N63+Citrodiwangsan!N63+Jogotrunan!N63+Ditotrunan!N63+Jogoyudan!N63+Tompokersan!N63+Rogotrunan!N63</f>
        <v>0</v>
      </c>
      <c r="O63" s="132">
        <f>'Kecamatan saja'!O63+Citrodiwangsan!O63+Jogotrunan!O63+Ditotrunan!O63+Jogoyudan!O63+Tompokersan!O63+Rogotrunan!O63</f>
        <v>0</v>
      </c>
      <c r="P63" s="131">
        <f>'Kecamatan saja'!P63+Citrodiwangsan!P63+Jogotrunan!P63+Ditotrunan!P63+Jogoyudan!P63+Tompokersan!P63+Rogotrunan!P63</f>
        <v>0</v>
      </c>
      <c r="Q63" s="132">
        <f>'Kecamatan saja'!Q63+Citrodiwangsan!Q63+Jogotrunan!Q63+Ditotrunan!Q63+Jogoyudan!Q63+Tompokersan!Q63+Rogotrunan!Q63</f>
        <v>0.7</v>
      </c>
      <c r="R63" s="131">
        <f>'Kecamatan saja'!R63+Citrodiwangsan!R63+Jogotrunan!R63+Ditotrunan!R63+Jogoyudan!R63+Tompokersan!R63+Rogotrunan!R63</f>
        <v>0</v>
      </c>
      <c r="S63" s="133">
        <f>'Kecamatan saja'!S63+Citrodiwangsan!S63+Jogotrunan!S63+Ditotrunan!S63+Jogoyudan!S63+Tompokersan!S63+Rogotrunan!S63</f>
        <v>0.7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'Kecamatan saja'!M64+Citrodiwangsan!M64+Jogotrunan!M64+Ditotrunan!M64+Jogoyudan!M64+Tompokersan!M64+Rogotrunan!M64</f>
        <v>66673600</v>
      </c>
      <c r="N64" s="140">
        <f>'Kecamatan saja'!N64+Citrodiwangsan!N64+Jogotrunan!N64+Ditotrunan!N64+Jogoyudan!N64+Tompokersan!N64+Rogotrunan!N64</f>
        <v>0</v>
      </c>
      <c r="O64" s="141">
        <f>'Kecamatan saja'!O64+Citrodiwangsan!O64+Jogotrunan!O64+Ditotrunan!O64+Jogoyudan!O64+Tompokersan!O64+Rogotrunan!O64</f>
        <v>70007280</v>
      </c>
      <c r="P64" s="140">
        <f>'Kecamatan saja'!P64+Citrodiwangsan!P64+Jogotrunan!P64+Ditotrunan!P64+Jogoyudan!P64+Tompokersan!P64+Rogotrunan!P64</f>
        <v>0</v>
      </c>
      <c r="Q64" s="141">
        <f>'Kecamatan saja'!Q64+Citrodiwangsan!Q64+Jogotrunan!Q64+Ditotrunan!Q64+Jogoyudan!Q64+Tompokersan!Q64+Rogotrunan!Q64</f>
        <v>133347209.10000002</v>
      </c>
      <c r="R64" s="140">
        <f>'Kecamatan saja'!R64+Citrodiwangsan!R64+Jogotrunan!R64+Ditotrunan!R64+Jogoyudan!R64+Tompokersan!R64+Rogotrunan!R64</f>
        <v>0</v>
      </c>
      <c r="S64" s="141">
        <f>'Kecamatan saja'!S64+Citrodiwangsan!S64+Jogotrunan!S64+Ditotrunan!S64+Jogoyudan!S64+Tompokersan!S64+Rogotrunan!S64</f>
        <v>270028089.0999999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196"/>
      <c r="H65" s="196"/>
      <c r="I65" s="132"/>
      <c r="J65" s="166"/>
      <c r="K65" s="132"/>
      <c r="L65" s="131"/>
      <c r="M65" s="132">
        <f>'Kecamatan saja'!M65+Citrodiwangsan!M65+Jogotrunan!M65+Ditotrunan!M65+Jogoyudan!M65+Tompokersan!M65+Rogotrunan!M65</f>
        <v>0</v>
      </c>
      <c r="N65" s="131">
        <f>'Kecamatan saja'!N65+Citrodiwangsan!N65+Jogotrunan!N65+Ditotrunan!N65+Jogoyudan!N65+Tompokersan!N65+Rogotrunan!N65</f>
        <v>0</v>
      </c>
      <c r="O65" s="132">
        <f>'Kecamatan saja'!O65+Citrodiwangsan!O65+Jogotrunan!O65+Ditotrunan!O65+Jogoyudan!O65+Tompokersan!O65+Rogotrunan!O65</f>
        <v>0</v>
      </c>
      <c r="P65" s="131">
        <f>'Kecamatan saja'!P65+Citrodiwangsan!P65+Jogotrunan!P65+Ditotrunan!P65+Jogoyudan!P65+Tompokersan!P65+Rogotrunan!P65</f>
        <v>0</v>
      </c>
      <c r="Q65" s="132">
        <f>'Kecamatan saja'!Q65+Citrodiwangsan!Q65+Jogotrunan!Q65+Ditotrunan!Q65+Jogoyudan!Q65+Tompokersan!Q65+Rogotrunan!Q65</f>
        <v>0.7</v>
      </c>
      <c r="R65" s="131">
        <f>'Kecamatan saja'!R65+Citrodiwangsan!R65+Jogotrunan!R65+Ditotrunan!R65+Jogoyudan!R65+Tompokersan!R65+Rogotrunan!R65</f>
        <v>0</v>
      </c>
      <c r="S65" s="133">
        <f>'Kecamatan saja'!S65+Citrodiwangsan!S65+Jogotrunan!S65+Ditotrunan!S65+Jogoyudan!S65+Tompokersan!S65+Rogotrunan!S65</f>
        <v>0.7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196"/>
      <c r="H66" s="196"/>
      <c r="I66" s="132"/>
      <c r="J66" s="166"/>
      <c r="K66" s="132"/>
      <c r="L66" s="131"/>
      <c r="M66" s="132">
        <f>'Kecamatan saja'!M66+Citrodiwangsan!M66+Jogotrunan!M66+Ditotrunan!M66+Jogoyudan!M66+Tompokersan!M66+Rogotrunan!M66</f>
        <v>18818200</v>
      </c>
      <c r="N66" s="131">
        <f>'Kecamatan saja'!N66+Citrodiwangsan!N66+Jogotrunan!N66+Ditotrunan!N66+Jogoyudan!N66+Tompokersan!N66+Rogotrunan!N66</f>
        <v>0</v>
      </c>
      <c r="O66" s="132">
        <f>'Kecamatan saja'!O66+Citrodiwangsan!O66+Jogotrunan!O66+Ditotrunan!O66+Jogoyudan!O66+Tompokersan!O66+Rogotrunan!O66</f>
        <v>19759110</v>
      </c>
      <c r="P66" s="131">
        <f>'Kecamatan saja'!P66+Citrodiwangsan!P66+Jogotrunan!P66+Ditotrunan!P66+Jogoyudan!P66+Tompokersan!P66+Rogotrunan!P66</f>
        <v>0</v>
      </c>
      <c r="Q66" s="132">
        <f>'Kecamatan saja'!Q66+Citrodiwangsan!Q66+Jogotrunan!Q66+Ditotrunan!Q66+Jogoyudan!Q66+Tompokersan!Q66+Rogotrunan!Q66</f>
        <v>37636400.700000003</v>
      </c>
      <c r="R66" s="131">
        <f>'Kecamatan saja'!R66+Citrodiwangsan!R66+Jogotrunan!R66+Ditotrunan!R66+Jogoyudan!R66+Tompokersan!R66+Rogotrunan!R66</f>
        <v>0</v>
      </c>
      <c r="S66" s="133">
        <f>'Kecamatan saja'!S66+Citrodiwangsan!S66+Jogotrunan!S66+Ditotrunan!S66+Jogoyudan!S66+Tompokersan!S66+Rogotrunan!S66</f>
        <v>76213710.699999988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196"/>
      <c r="H67" s="196"/>
      <c r="I67" s="132"/>
      <c r="J67" s="166"/>
      <c r="K67" s="132"/>
      <c r="L67" s="131"/>
      <c r="M67" s="132">
        <f>'Kecamatan saja'!M67+Citrodiwangsan!M67+Jogotrunan!M67+Ditotrunan!M67+Jogoyudan!M67+Tompokersan!M67+Rogotrunan!M67</f>
        <v>0</v>
      </c>
      <c r="N67" s="131">
        <f>'Kecamatan saja'!N67+Citrodiwangsan!N67+Jogotrunan!N67+Ditotrunan!N67+Jogoyudan!N67+Tompokersan!N67+Rogotrunan!N67</f>
        <v>0</v>
      </c>
      <c r="O67" s="132">
        <f>'Kecamatan saja'!O67+Citrodiwangsan!O67+Jogotrunan!O67+Ditotrunan!O67+Jogoyudan!O67+Tompokersan!O67+Rogotrunan!O67</f>
        <v>0</v>
      </c>
      <c r="P67" s="131">
        <f>'Kecamatan saja'!P67+Citrodiwangsan!P67+Jogotrunan!P67+Ditotrunan!P67+Jogoyudan!P67+Tompokersan!P67+Rogotrunan!P67</f>
        <v>0</v>
      </c>
      <c r="Q67" s="132">
        <f>'Kecamatan saja'!Q67+Citrodiwangsan!Q67+Jogotrunan!Q67+Ditotrunan!Q67+Jogoyudan!Q67+Tompokersan!Q67+Rogotrunan!Q67</f>
        <v>0.7</v>
      </c>
      <c r="R67" s="131">
        <f>'Kecamatan saja'!R67+Citrodiwangsan!R67+Jogotrunan!R67+Ditotrunan!R67+Jogoyudan!R67+Tompokersan!R67+Rogotrunan!R67</f>
        <v>0</v>
      </c>
      <c r="S67" s="133">
        <f>'Kecamatan saja'!S67+Citrodiwangsan!S67+Jogotrunan!S67+Ditotrunan!S67+Jogoyudan!S67+Tompokersan!S67+Rogotrunan!S67</f>
        <v>0.7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196"/>
      <c r="H68" s="196"/>
      <c r="I68" s="132"/>
      <c r="J68" s="166"/>
      <c r="K68" s="132"/>
      <c r="L68" s="131"/>
      <c r="M68" s="132">
        <f>'Kecamatan saja'!M68+Citrodiwangsan!M68+Jogotrunan!M68+Ditotrunan!M68+Jogoyudan!M68+Tompokersan!M68+Rogotrunan!M68</f>
        <v>0</v>
      </c>
      <c r="N68" s="131">
        <f>'Kecamatan saja'!N68+Citrodiwangsan!N68+Jogotrunan!N68+Ditotrunan!N68+Jogoyudan!N68+Tompokersan!N68+Rogotrunan!N68</f>
        <v>0</v>
      </c>
      <c r="O68" s="132">
        <f>'Kecamatan saja'!O68+Citrodiwangsan!O68+Jogotrunan!O68+Ditotrunan!O68+Jogoyudan!O68+Tompokersan!O68+Rogotrunan!O68</f>
        <v>0</v>
      </c>
      <c r="P68" s="131">
        <f>'Kecamatan saja'!P68+Citrodiwangsan!P68+Jogotrunan!P68+Ditotrunan!P68+Jogoyudan!P68+Tompokersan!P68+Rogotrunan!P68</f>
        <v>0</v>
      </c>
      <c r="Q68" s="132">
        <f>'Kecamatan saja'!Q68+Citrodiwangsan!Q68+Jogotrunan!Q68+Ditotrunan!Q68+Jogoyudan!Q68+Tompokersan!Q68+Rogotrunan!Q68</f>
        <v>0.7</v>
      </c>
      <c r="R68" s="131">
        <f>'Kecamatan saja'!R68+Citrodiwangsan!R68+Jogotrunan!R68+Ditotrunan!R68+Jogoyudan!R68+Tompokersan!R68+Rogotrunan!R68</f>
        <v>0</v>
      </c>
      <c r="S68" s="133">
        <f>'Kecamatan saja'!S68+Citrodiwangsan!S68+Jogotrunan!S68+Ditotrunan!S68+Jogoyudan!S68+Tompokersan!S68+Rogotrunan!S68</f>
        <v>0.7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196"/>
      <c r="H69" s="196"/>
      <c r="I69" s="132"/>
      <c r="J69" s="166"/>
      <c r="K69" s="132"/>
      <c r="L69" s="131"/>
      <c r="M69" s="132">
        <f>'Kecamatan saja'!M69+Citrodiwangsan!M69+Jogotrunan!M69+Ditotrunan!M69+Jogoyudan!M69+Tompokersan!M69+Rogotrunan!M69</f>
        <v>31346200</v>
      </c>
      <c r="N69" s="131">
        <f>'Kecamatan saja'!N69+Citrodiwangsan!N69+Jogotrunan!N69+Ditotrunan!N69+Jogoyudan!N69+Tompokersan!N69+Rogotrunan!N69</f>
        <v>0</v>
      </c>
      <c r="O69" s="132">
        <f>'Kecamatan saja'!O69+Citrodiwangsan!O69+Jogotrunan!O69+Ditotrunan!O69+Jogoyudan!O69+Tompokersan!O69+Rogotrunan!O69</f>
        <v>32913510</v>
      </c>
      <c r="P69" s="131">
        <f>'Kecamatan saja'!P69+Citrodiwangsan!P69+Jogotrunan!P69+Ditotrunan!P69+Jogoyudan!P69+Tompokersan!P69+Rogotrunan!P69</f>
        <v>0</v>
      </c>
      <c r="Q69" s="132">
        <f>'Kecamatan saja'!Q69+Citrodiwangsan!Q69+Jogotrunan!Q69+Ditotrunan!Q69+Jogoyudan!Q69+Tompokersan!Q69+Rogotrunan!Q69</f>
        <v>62692400.700000003</v>
      </c>
      <c r="R69" s="131">
        <f>'Kecamatan saja'!R69+Citrodiwangsan!R69+Jogotrunan!R69+Ditotrunan!R69+Jogoyudan!R69+Tompokersan!R69+Rogotrunan!R69</f>
        <v>0</v>
      </c>
      <c r="S69" s="133">
        <f>'Kecamatan saja'!S69+Citrodiwangsan!S69+Jogotrunan!S69+Ditotrunan!S69+Jogoyudan!S69+Tompokersan!S69+Rogotrunan!S69</f>
        <v>126952110.69999999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196"/>
      <c r="H70" s="196"/>
      <c r="I70" s="132"/>
      <c r="J70" s="166"/>
      <c r="K70" s="132"/>
      <c r="L70" s="131"/>
      <c r="M70" s="132">
        <f>'Kecamatan saja'!M70+Citrodiwangsan!M70+Jogotrunan!M70+Ditotrunan!M70+Jogoyudan!M70+Tompokersan!M70+Rogotrunan!M70</f>
        <v>0</v>
      </c>
      <c r="N70" s="131">
        <f>'Kecamatan saja'!N70+Citrodiwangsan!N70+Jogotrunan!N70+Ditotrunan!N70+Jogoyudan!N70+Tompokersan!N70+Rogotrunan!N70</f>
        <v>0</v>
      </c>
      <c r="O70" s="132">
        <f>'Kecamatan saja'!O70+Citrodiwangsan!O70+Jogotrunan!O70+Ditotrunan!O70+Jogoyudan!O70+Tompokersan!O70+Rogotrunan!O70</f>
        <v>0</v>
      </c>
      <c r="P70" s="131">
        <f>'Kecamatan saja'!P70+Citrodiwangsan!P70+Jogotrunan!P70+Ditotrunan!P70+Jogoyudan!P70+Tompokersan!P70+Rogotrunan!P70</f>
        <v>0</v>
      </c>
      <c r="Q70" s="132">
        <f>'Kecamatan saja'!Q70+Citrodiwangsan!Q70+Jogotrunan!Q70+Ditotrunan!Q70+Jogoyudan!Q70+Tompokersan!Q70+Rogotrunan!Q70</f>
        <v>0.7</v>
      </c>
      <c r="R70" s="131">
        <f>'Kecamatan saja'!R70+Citrodiwangsan!R70+Jogotrunan!R70+Ditotrunan!R70+Jogoyudan!R70+Tompokersan!R70+Rogotrunan!R70</f>
        <v>0</v>
      </c>
      <c r="S70" s="133">
        <f>'Kecamatan saja'!S70+Citrodiwangsan!S70+Jogotrunan!S70+Ditotrunan!S70+Jogoyudan!S70+Tompokersan!S70+Rogotrunan!S70</f>
        <v>0.7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196"/>
      <c r="H71" s="196"/>
      <c r="I71" s="132"/>
      <c r="J71" s="166"/>
      <c r="K71" s="132"/>
      <c r="L71" s="131"/>
      <c r="M71" s="132">
        <f>'Kecamatan saja'!M71+Citrodiwangsan!M71+Jogotrunan!M71+Ditotrunan!M71+Jogoyudan!M71+Tompokersan!M71+Rogotrunan!M71</f>
        <v>0</v>
      </c>
      <c r="N71" s="131">
        <f>'Kecamatan saja'!N71+Citrodiwangsan!N71+Jogotrunan!N71+Ditotrunan!N71+Jogoyudan!N71+Tompokersan!N71+Rogotrunan!N71</f>
        <v>0</v>
      </c>
      <c r="O71" s="132">
        <f>'Kecamatan saja'!O71+Citrodiwangsan!O71+Jogotrunan!O71+Ditotrunan!O71+Jogoyudan!O71+Tompokersan!O71+Rogotrunan!O71</f>
        <v>0</v>
      </c>
      <c r="P71" s="131">
        <f>'Kecamatan saja'!P71+Citrodiwangsan!P71+Jogotrunan!P71+Ditotrunan!P71+Jogoyudan!P71+Tompokersan!P71+Rogotrunan!P71</f>
        <v>0</v>
      </c>
      <c r="Q71" s="132">
        <f>'Kecamatan saja'!Q71+Citrodiwangsan!Q71+Jogotrunan!Q71+Ditotrunan!Q71+Jogoyudan!Q71+Tompokersan!Q71+Rogotrunan!Q71</f>
        <v>0.7</v>
      </c>
      <c r="R71" s="131">
        <f>'Kecamatan saja'!R71+Citrodiwangsan!R71+Jogotrunan!R71+Ditotrunan!R71+Jogoyudan!R71+Tompokersan!R71+Rogotrunan!R71</f>
        <v>0</v>
      </c>
      <c r="S71" s="133">
        <f>'Kecamatan saja'!S71+Citrodiwangsan!S71+Jogotrunan!S71+Ditotrunan!S71+Jogoyudan!S71+Tompokersan!S71+Rogotrunan!S71</f>
        <v>0.7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196"/>
      <c r="H72" s="196"/>
      <c r="I72" s="132"/>
      <c r="J72" s="166"/>
      <c r="K72" s="132"/>
      <c r="L72" s="131"/>
      <c r="M72" s="132">
        <f>'Kecamatan saja'!M72+Citrodiwangsan!M72+Jogotrunan!M72+Ditotrunan!M72+Jogoyudan!M72+Tompokersan!M72+Rogotrunan!M72</f>
        <v>0</v>
      </c>
      <c r="N72" s="131">
        <f>'Kecamatan saja'!N72+Citrodiwangsan!N72+Jogotrunan!N72+Ditotrunan!N72+Jogoyudan!N72+Tompokersan!N72+Rogotrunan!N72</f>
        <v>0</v>
      </c>
      <c r="O72" s="132">
        <f>'Kecamatan saja'!O72+Citrodiwangsan!O72+Jogotrunan!O72+Ditotrunan!O72+Jogoyudan!O72+Tompokersan!O72+Rogotrunan!O72</f>
        <v>0</v>
      </c>
      <c r="P72" s="131">
        <f>'Kecamatan saja'!P72+Citrodiwangsan!P72+Jogotrunan!P72+Ditotrunan!P72+Jogoyudan!P72+Tompokersan!P72+Rogotrunan!P72</f>
        <v>0</v>
      </c>
      <c r="Q72" s="132">
        <f>'Kecamatan saja'!Q72+Citrodiwangsan!Q72+Jogotrunan!Q72+Ditotrunan!Q72+Jogoyudan!Q72+Tompokersan!Q72+Rogotrunan!Q72</f>
        <v>0.7</v>
      </c>
      <c r="R72" s="131">
        <f>'Kecamatan saja'!R72+Citrodiwangsan!R72+Jogotrunan!R72+Ditotrunan!R72+Jogoyudan!R72+Tompokersan!R72+Rogotrunan!R72</f>
        <v>0</v>
      </c>
      <c r="S72" s="133">
        <f>'Kecamatan saja'!S72+Citrodiwangsan!S72+Jogotrunan!S72+Ditotrunan!S72+Jogoyudan!S72+Tompokersan!S72+Rogotrunan!S72</f>
        <v>0.7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196"/>
      <c r="H73" s="196"/>
      <c r="I73" s="132"/>
      <c r="J73" s="166"/>
      <c r="K73" s="132"/>
      <c r="L73" s="131"/>
      <c r="M73" s="132">
        <f>'Kecamatan saja'!M73+Citrodiwangsan!M73+Jogotrunan!M73+Ditotrunan!M73+Jogoyudan!M73+Tompokersan!M73+Rogotrunan!M73</f>
        <v>0</v>
      </c>
      <c r="N73" s="131">
        <f>'Kecamatan saja'!N73+Citrodiwangsan!N73+Jogotrunan!N73+Ditotrunan!N73+Jogoyudan!N73+Tompokersan!N73+Rogotrunan!N73</f>
        <v>0</v>
      </c>
      <c r="O73" s="132">
        <f>'Kecamatan saja'!O73+Citrodiwangsan!O73+Jogotrunan!O73+Ditotrunan!O73+Jogoyudan!O73+Tompokersan!O73+Rogotrunan!O73</f>
        <v>0</v>
      </c>
      <c r="P73" s="131">
        <f>'Kecamatan saja'!P73+Citrodiwangsan!P73+Jogotrunan!P73+Ditotrunan!P73+Jogoyudan!P73+Tompokersan!P73+Rogotrunan!P73</f>
        <v>0</v>
      </c>
      <c r="Q73" s="132">
        <f>'Kecamatan saja'!Q73+Citrodiwangsan!Q73+Jogotrunan!Q73+Ditotrunan!Q73+Jogoyudan!Q73+Tompokersan!Q73+Rogotrunan!Q73</f>
        <v>0.7</v>
      </c>
      <c r="R73" s="131">
        <f>'Kecamatan saja'!R73+Citrodiwangsan!R73+Jogotrunan!R73+Ditotrunan!R73+Jogoyudan!R73+Tompokersan!R73+Rogotrunan!R73</f>
        <v>0</v>
      </c>
      <c r="S73" s="133">
        <f>'Kecamatan saja'!S73+Citrodiwangsan!S73+Jogotrunan!S73+Ditotrunan!S73+Jogoyudan!S73+Tompokersan!S73+Rogotrunan!S73</f>
        <v>0.7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196"/>
      <c r="H74" s="196"/>
      <c r="I74" s="132"/>
      <c r="J74" s="166"/>
      <c r="K74" s="132"/>
      <c r="L74" s="131"/>
      <c r="M74" s="132">
        <f>'Kecamatan saja'!M74+Citrodiwangsan!M74+Jogotrunan!M74+Ditotrunan!M74+Jogoyudan!M74+Tompokersan!M74+Rogotrunan!M74</f>
        <v>0</v>
      </c>
      <c r="N74" s="131">
        <f>'Kecamatan saja'!N74+Citrodiwangsan!N74+Jogotrunan!N74+Ditotrunan!N74+Jogoyudan!N74+Tompokersan!N74+Rogotrunan!N74</f>
        <v>0</v>
      </c>
      <c r="O74" s="132">
        <f>'Kecamatan saja'!O74+Citrodiwangsan!O74+Jogotrunan!O74+Ditotrunan!O74+Jogoyudan!O74+Tompokersan!O74+Rogotrunan!O74</f>
        <v>0</v>
      </c>
      <c r="P74" s="131">
        <f>'Kecamatan saja'!P74+Citrodiwangsan!P74+Jogotrunan!P74+Ditotrunan!P74+Jogoyudan!P74+Tompokersan!P74+Rogotrunan!P74</f>
        <v>0</v>
      </c>
      <c r="Q74" s="132">
        <f>'Kecamatan saja'!Q74+Citrodiwangsan!Q74+Jogotrunan!Q74+Ditotrunan!Q74+Jogoyudan!Q74+Tompokersan!Q74+Rogotrunan!Q74</f>
        <v>0.7</v>
      </c>
      <c r="R74" s="131">
        <f>'Kecamatan saja'!R74+Citrodiwangsan!R74+Jogotrunan!R74+Ditotrunan!R74+Jogoyudan!R74+Tompokersan!R74+Rogotrunan!R74</f>
        <v>0</v>
      </c>
      <c r="S74" s="133">
        <f>'Kecamatan saja'!S74+Citrodiwangsan!S74+Jogotrunan!S74+Ditotrunan!S74+Jogoyudan!S74+Tompokersan!S74+Rogotrunan!S74</f>
        <v>0.7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196"/>
      <c r="H75" s="196"/>
      <c r="I75" s="132"/>
      <c r="J75" s="166"/>
      <c r="K75" s="132"/>
      <c r="L75" s="131"/>
      <c r="M75" s="132">
        <f>'Kecamatan saja'!M75+Citrodiwangsan!M75+Jogotrunan!M75+Ditotrunan!M75+Jogoyudan!M75+Tompokersan!M75+Rogotrunan!M75</f>
        <v>0</v>
      </c>
      <c r="N75" s="131">
        <f>'Kecamatan saja'!N75+Citrodiwangsan!N75+Jogotrunan!N75+Ditotrunan!N75+Jogoyudan!N75+Tompokersan!N75+Rogotrunan!N75</f>
        <v>0</v>
      </c>
      <c r="O75" s="132">
        <f>'Kecamatan saja'!O75+Citrodiwangsan!O75+Jogotrunan!O75+Ditotrunan!O75+Jogoyudan!O75+Tompokersan!O75+Rogotrunan!O75</f>
        <v>0</v>
      </c>
      <c r="P75" s="131">
        <f>'Kecamatan saja'!P75+Citrodiwangsan!P75+Jogotrunan!P75+Ditotrunan!P75+Jogoyudan!P75+Tompokersan!P75+Rogotrunan!P75</f>
        <v>0</v>
      </c>
      <c r="Q75" s="132">
        <f>'Kecamatan saja'!Q75+Citrodiwangsan!Q75+Jogotrunan!Q75+Ditotrunan!Q75+Jogoyudan!Q75+Tompokersan!Q75+Rogotrunan!Q75</f>
        <v>0.7</v>
      </c>
      <c r="R75" s="131">
        <f>'Kecamatan saja'!R75+Citrodiwangsan!R75+Jogotrunan!R75+Ditotrunan!R75+Jogoyudan!R75+Tompokersan!R75+Rogotrunan!R75</f>
        <v>0</v>
      </c>
      <c r="S75" s="133">
        <f>'Kecamatan saja'!S75+Citrodiwangsan!S75+Jogotrunan!S75+Ditotrunan!S75+Jogoyudan!S75+Tompokersan!S75+Rogotrunan!S75</f>
        <v>0.7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196"/>
      <c r="H76" s="196"/>
      <c r="I76" s="132"/>
      <c r="J76" s="166"/>
      <c r="K76" s="132"/>
      <c r="L76" s="131"/>
      <c r="M76" s="132">
        <f>'Kecamatan saja'!M76+Citrodiwangsan!M76+Jogotrunan!M76+Ditotrunan!M76+Jogoyudan!M76+Tompokersan!M76+Rogotrunan!M76</f>
        <v>0</v>
      </c>
      <c r="N76" s="131">
        <f>'Kecamatan saja'!N76+Citrodiwangsan!N76+Jogotrunan!N76+Ditotrunan!N76+Jogoyudan!N76+Tompokersan!N76+Rogotrunan!N76</f>
        <v>0</v>
      </c>
      <c r="O76" s="132">
        <f>'Kecamatan saja'!O76+Citrodiwangsan!O76+Jogotrunan!O76+Ditotrunan!O76+Jogoyudan!O76+Tompokersan!O76+Rogotrunan!O76</f>
        <v>0</v>
      </c>
      <c r="P76" s="131">
        <f>'Kecamatan saja'!P76+Citrodiwangsan!P76+Jogotrunan!P76+Ditotrunan!P76+Jogoyudan!P76+Tompokersan!P76+Rogotrunan!P76</f>
        <v>0</v>
      </c>
      <c r="Q76" s="132">
        <f>'Kecamatan saja'!Q76+Citrodiwangsan!Q76+Jogotrunan!Q76+Ditotrunan!Q76+Jogoyudan!Q76+Tompokersan!Q76+Rogotrunan!Q76</f>
        <v>0.7</v>
      </c>
      <c r="R76" s="131">
        <f>'Kecamatan saja'!R76+Citrodiwangsan!R76+Jogotrunan!R76+Ditotrunan!R76+Jogoyudan!R76+Tompokersan!R76+Rogotrunan!R76</f>
        <v>0</v>
      </c>
      <c r="S76" s="133">
        <f>'Kecamatan saja'!S76+Citrodiwangsan!S76+Jogotrunan!S76+Ditotrunan!S76+Jogoyudan!S76+Tompokersan!S76+Rogotrunan!S76</f>
        <v>0.7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196"/>
      <c r="H77" s="196"/>
      <c r="I77" s="132"/>
      <c r="J77" s="166"/>
      <c r="K77" s="132"/>
      <c r="L77" s="131"/>
      <c r="M77" s="132">
        <f>'Kecamatan saja'!M77+Citrodiwangsan!M77+Jogotrunan!M77+Ditotrunan!M77+Jogoyudan!M77+Tompokersan!M77+Rogotrunan!M77</f>
        <v>16509200</v>
      </c>
      <c r="N77" s="131">
        <f>'Kecamatan saja'!N77+Citrodiwangsan!N77+Jogotrunan!N77+Ditotrunan!N77+Jogoyudan!N77+Tompokersan!N77+Rogotrunan!N77</f>
        <v>0</v>
      </c>
      <c r="O77" s="132">
        <f>'Kecamatan saja'!O77+Citrodiwangsan!O77+Jogotrunan!O77+Ditotrunan!O77+Jogoyudan!O77+Tompokersan!O77+Rogotrunan!O77</f>
        <v>17334660</v>
      </c>
      <c r="P77" s="131">
        <f>'Kecamatan saja'!P77+Citrodiwangsan!P77+Jogotrunan!P77+Ditotrunan!P77+Jogoyudan!P77+Tompokersan!P77+Rogotrunan!P77</f>
        <v>0</v>
      </c>
      <c r="Q77" s="132">
        <f>'Kecamatan saja'!Q77+Citrodiwangsan!Q77+Jogotrunan!Q77+Ditotrunan!Q77+Jogoyudan!Q77+Tompokersan!Q77+Rogotrunan!Q77</f>
        <v>33018400.700000003</v>
      </c>
      <c r="R77" s="131">
        <f>'Kecamatan saja'!R77+Citrodiwangsan!R77+Jogotrunan!R77+Ditotrunan!R77+Jogoyudan!R77+Tompokersan!R77+Rogotrunan!R77</f>
        <v>0</v>
      </c>
      <c r="S77" s="133">
        <f>'Kecamatan saja'!S77+Citrodiwangsan!S77+Jogotrunan!S77+Ditotrunan!S77+Jogoyudan!S77+Tompokersan!S77+Rogotrunan!S77</f>
        <v>66862260.700000003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'Kecamatan saja'!M78+Citrodiwangsan!M78+Jogotrunan!M78+Ditotrunan!M78+Jogoyudan!M78+Tompokersan!M78+Rogotrunan!M78</f>
        <v>1578957008</v>
      </c>
      <c r="N78" s="140">
        <f>'Kecamatan saja'!N78+Citrodiwangsan!N78+Jogotrunan!N78+Ditotrunan!N78+Jogoyudan!N78+Tompokersan!N78+Rogotrunan!N78</f>
        <v>0</v>
      </c>
      <c r="O78" s="141">
        <f>'Kecamatan saja'!O78+Citrodiwangsan!O78+Jogotrunan!O78+Ditotrunan!O78+Jogoyudan!O78+Tompokersan!O78+Rogotrunan!O78</f>
        <v>1657904858.4000001</v>
      </c>
      <c r="P78" s="140">
        <f>'Kecamatan saja'!P78+Citrodiwangsan!P78+Jogotrunan!P78+Ditotrunan!P78+Jogoyudan!P78+Tompokersan!P78+Rogotrunan!P78</f>
        <v>0</v>
      </c>
      <c r="Q78" s="141">
        <f>'Kecamatan saja'!Q78+Citrodiwangsan!Q78+Jogotrunan!Q78+Ditotrunan!Q78+Jogoyudan!Q78+Tompokersan!Q78+Rogotrunan!Q78</f>
        <v>3157914018.8000002</v>
      </c>
      <c r="R78" s="140">
        <f>'Kecamatan saja'!R78+Citrodiwangsan!R78+Jogotrunan!R78+Ditotrunan!R78+Jogoyudan!R78+Tompokersan!R78+Rogotrunan!R78</f>
        <v>0</v>
      </c>
      <c r="S78" s="141">
        <f>'Kecamatan saja'!S78+Citrodiwangsan!S78+Jogotrunan!S78+Ditotrunan!S78+Jogoyudan!S78+Tompokersan!S78+Rogotrunan!S78</f>
        <v>6394775885.1999998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196"/>
      <c r="H79" s="196"/>
      <c r="I79" s="116"/>
      <c r="J79" s="196"/>
      <c r="K79" s="116"/>
      <c r="L79" s="131"/>
      <c r="M79" s="132">
        <f>'Kecamatan saja'!M79+Citrodiwangsan!M79+Jogotrunan!M79+Ditotrunan!M79+Jogoyudan!M79+Tompokersan!M79+Rogotrunan!M79</f>
        <v>126624000</v>
      </c>
      <c r="N79" s="131">
        <f>'Kecamatan saja'!N79+Citrodiwangsan!N79+Jogotrunan!N79+Ditotrunan!N79+Jogoyudan!N79+Tompokersan!N79+Rogotrunan!N79</f>
        <v>0</v>
      </c>
      <c r="O79" s="132">
        <f>'Kecamatan saja'!O79+Citrodiwangsan!O79+Jogotrunan!O79+Ditotrunan!O79+Jogoyudan!O79+Tompokersan!O79+Rogotrunan!O79</f>
        <v>132955200</v>
      </c>
      <c r="P79" s="131">
        <f>'Kecamatan saja'!P79+Citrodiwangsan!P79+Jogotrunan!P79+Ditotrunan!P79+Jogoyudan!P79+Tompokersan!P79+Rogotrunan!P79</f>
        <v>0</v>
      </c>
      <c r="Q79" s="132">
        <f>'Kecamatan saja'!Q79+Citrodiwangsan!Q79+Jogotrunan!Q79+Ditotrunan!Q79+Jogoyudan!Q79+Tompokersan!Q79+Rogotrunan!Q79</f>
        <v>253248000.69999999</v>
      </c>
      <c r="R79" s="131">
        <f>'Kecamatan saja'!R79+Citrodiwangsan!R79+Jogotrunan!R79+Ditotrunan!R79+Jogoyudan!R79+Tompokersan!R79+Rogotrunan!R79</f>
        <v>0</v>
      </c>
      <c r="S79" s="133">
        <f>'Kecamatan saja'!S79+Citrodiwangsan!S79+Jogotrunan!S79+Ditotrunan!S79+Jogoyudan!S79+Tompokersan!S79+Rogotrunan!S79</f>
        <v>512827200.70000005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f>'Kecamatan saja'!M80+Citrodiwangsan!M80+Jogotrunan!M80+Ditotrunan!M80+Jogoyudan!M80+Tompokersan!M80+Rogotrunan!M80</f>
        <v>224013008</v>
      </c>
      <c r="N80" s="142">
        <f>'Kecamatan saja'!N80+Citrodiwangsan!N80+Jogotrunan!N80+Ditotrunan!N80+Jogoyudan!N80+Tompokersan!N80+Rogotrunan!N80</f>
        <v>0</v>
      </c>
      <c r="O80" s="127">
        <f>'Kecamatan saja'!O80+Citrodiwangsan!O80+Jogotrunan!O80+Ditotrunan!O80+Jogoyudan!O80+Tompokersan!O80+Rogotrunan!O80</f>
        <v>235213658.39999998</v>
      </c>
      <c r="P80" s="128">
        <f>'Kecamatan saja'!P80+Citrodiwangsan!P80+Jogotrunan!P80+Ditotrunan!P80+Jogoyudan!P80+Tompokersan!P80+Rogotrunan!P80</f>
        <v>0</v>
      </c>
      <c r="Q80" s="127">
        <f>'Kecamatan saja'!Q80+Citrodiwangsan!Q80+Jogotrunan!Q80+Ditotrunan!Q80+Jogoyudan!Q80+Tompokersan!Q80+Rogotrunan!Q80</f>
        <v>448026016.70000011</v>
      </c>
      <c r="R80" s="128">
        <f>'Kecamatan saja'!R80+Citrodiwangsan!R80+Jogotrunan!R80+Ditotrunan!R80+Jogoyudan!R80+Tompokersan!R80+Rogotrunan!R80</f>
        <v>0</v>
      </c>
      <c r="S80" s="129">
        <f>'Kecamatan saja'!S80+Citrodiwangsan!S80+Jogotrunan!S80+Ditotrunan!S80+Jogoyudan!S80+Tompokersan!S80+Rogotrunan!S80</f>
        <v>907252683.10000014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196"/>
      <c r="H81" s="196"/>
      <c r="I81" s="116"/>
      <c r="J81" s="196"/>
      <c r="K81" s="116"/>
      <c r="L81" s="131"/>
      <c r="M81" s="132">
        <f>'Kecamatan saja'!M81+Citrodiwangsan!M81+Jogotrunan!M81+Ditotrunan!M81+Jogoyudan!M81+Tompokersan!M81+Rogotrunan!M81</f>
        <v>0</v>
      </c>
      <c r="N81" s="131">
        <f>'Kecamatan saja'!N81+Citrodiwangsan!N81+Jogotrunan!N81+Ditotrunan!N81+Jogoyudan!N81+Tompokersan!N81+Rogotrunan!N81</f>
        <v>0</v>
      </c>
      <c r="O81" s="132">
        <f>'Kecamatan saja'!O81+Citrodiwangsan!O81+Jogotrunan!O81+Ditotrunan!O81+Jogoyudan!O81+Tompokersan!O81+Rogotrunan!O81</f>
        <v>0</v>
      </c>
      <c r="P81" s="131">
        <f>'Kecamatan saja'!P81+Citrodiwangsan!P81+Jogotrunan!P81+Ditotrunan!P81+Jogoyudan!P81+Tompokersan!P81+Rogotrunan!P81</f>
        <v>0</v>
      </c>
      <c r="Q81" s="132">
        <f>'Kecamatan saja'!Q81+Citrodiwangsan!Q81+Jogotrunan!Q81+Ditotrunan!Q81+Jogoyudan!Q81+Tompokersan!Q81+Rogotrunan!Q81</f>
        <v>0.7</v>
      </c>
      <c r="R81" s="131">
        <f>'Kecamatan saja'!R81+Citrodiwangsan!R81+Jogotrunan!R81+Ditotrunan!R81+Jogoyudan!R81+Tompokersan!R81+Rogotrunan!R81</f>
        <v>0</v>
      </c>
      <c r="S81" s="133">
        <f>'Kecamatan saja'!S81+Citrodiwangsan!S81+Jogotrunan!S81+Ditotrunan!S81+Jogoyudan!S81+Tompokersan!S81+Rogotrunan!S81</f>
        <v>0.7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f>'Kecamatan saja'!M82+Citrodiwangsan!M82+Jogotrunan!M82+Ditotrunan!M82+Jogoyudan!M82+Tompokersan!M82+Rogotrunan!M82</f>
        <v>1228320000</v>
      </c>
      <c r="N82" s="142">
        <f>'Kecamatan saja'!N82+Citrodiwangsan!N82+Jogotrunan!N82+Ditotrunan!N82+Jogoyudan!N82+Tompokersan!N82+Rogotrunan!N82</f>
        <v>0</v>
      </c>
      <c r="O82" s="127">
        <f>'Kecamatan saja'!O82+Citrodiwangsan!O82+Jogotrunan!O82+Ditotrunan!O82+Jogoyudan!O82+Tompokersan!O82+Rogotrunan!O82</f>
        <v>1289736000</v>
      </c>
      <c r="P82" s="128">
        <f>'Kecamatan saja'!P82+Citrodiwangsan!P82+Jogotrunan!P82+Ditotrunan!P82+Jogoyudan!P82+Tompokersan!P82+Rogotrunan!P82</f>
        <v>0</v>
      </c>
      <c r="Q82" s="127">
        <f>'Kecamatan saja'!Q82+Citrodiwangsan!Q82+Jogotrunan!Q82+Ditotrunan!Q82+Jogoyudan!Q82+Tompokersan!Q82+Rogotrunan!Q82</f>
        <v>2456640000.6999998</v>
      </c>
      <c r="R82" s="128">
        <f>'Kecamatan saja'!R82+Citrodiwangsan!R82+Jogotrunan!R82+Ditotrunan!R82+Jogoyudan!R82+Tompokersan!R82+Rogotrunan!R82</f>
        <v>0</v>
      </c>
      <c r="S82" s="129">
        <f>'Kecamatan saja'!S82+Citrodiwangsan!S82+Jogotrunan!S82+Ditotrunan!S82+Jogoyudan!S82+Tompokersan!S82+Rogotrunan!S82</f>
        <v>4974696000.6999998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'Kecamatan saja'!M83+Citrodiwangsan!M83+Jogotrunan!M83+Ditotrunan!M83+Jogoyudan!M83+Tompokersan!M83+Rogotrunan!M83</f>
        <v>523552640</v>
      </c>
      <c r="N83" s="151">
        <f>'Kecamatan saja'!N83+Citrodiwangsan!N83+Jogotrunan!N83+Ditotrunan!N83+Jogoyudan!N83+Tompokersan!N83+Rogotrunan!N83</f>
        <v>0</v>
      </c>
      <c r="O83" s="152">
        <f>'Kecamatan saja'!O83+Citrodiwangsan!O83+Jogotrunan!O83+Ditotrunan!O83+Jogoyudan!O83+Tompokersan!O83+Rogotrunan!O83</f>
        <v>549730272</v>
      </c>
      <c r="P83" s="151">
        <f>'Kecamatan saja'!P83+Citrodiwangsan!P83+Jogotrunan!P83+Ditotrunan!P83+Jogoyudan!P83+Tompokersan!P83+Rogotrunan!P83</f>
        <v>0</v>
      </c>
      <c r="Q83" s="152">
        <f>'Kecamatan saja'!Q83+Citrodiwangsan!Q83+Jogotrunan!Q83+Ditotrunan!Q83+Jogoyudan!Q83+Tompokersan!Q83+Rogotrunan!Q83</f>
        <v>1047105290.5</v>
      </c>
      <c r="R83" s="151">
        <f>'Kecamatan saja'!R83+Citrodiwangsan!R83+Jogotrunan!R83+Ditotrunan!R83+Jogoyudan!R83+Tompokersan!R83+Rogotrunan!R83</f>
        <v>0</v>
      </c>
      <c r="S83" s="152">
        <f>'Kecamatan saja'!S83+Citrodiwangsan!S83+Jogotrunan!S83+Ditotrunan!S83+Jogoyudan!S83+Tompokersan!S83+Rogotrunan!S83</f>
        <v>2120388202.5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>
        <f>'Kecamatan saja'!M84+Citrodiwangsan!M84+Jogotrunan!M84+Ditotrunan!M84+Jogoyudan!M84+Tompokersan!M84+Rogotrunan!M84</f>
        <v>43018400</v>
      </c>
      <c r="N84" s="142">
        <f>'Kecamatan saja'!N84+Citrodiwangsan!N84+Jogotrunan!N84+Ditotrunan!N84+Jogoyudan!N84+Tompokersan!N84+Rogotrunan!N84</f>
        <v>0</v>
      </c>
      <c r="O84" s="127">
        <f>'Kecamatan saja'!O84+Citrodiwangsan!O84+Jogotrunan!O84+Ditotrunan!O84+Jogoyudan!O84+Tompokersan!O84+Rogotrunan!O84</f>
        <v>45169320</v>
      </c>
      <c r="P84" s="128">
        <f>'Kecamatan saja'!P84+Citrodiwangsan!P84+Jogotrunan!P84+Ditotrunan!P84+Jogoyudan!P84+Tompokersan!P84+Rogotrunan!P84</f>
        <v>0</v>
      </c>
      <c r="Q84" s="127">
        <f>'Kecamatan saja'!Q84+Citrodiwangsan!Q84+Jogotrunan!Q84+Ditotrunan!Q84+Jogoyudan!Q84+Tompokersan!Q84+Rogotrunan!Q84</f>
        <v>86036800.699999958</v>
      </c>
      <c r="R84" s="128">
        <f>'Kecamatan saja'!R84+Citrodiwangsan!R84+Jogotrunan!R84+Ditotrunan!R84+Jogoyudan!R84+Tompokersan!R84+Rogotrunan!R84</f>
        <v>0</v>
      </c>
      <c r="S84" s="129">
        <f>'Kecamatan saja'!S84+Citrodiwangsan!S84+Jogotrunan!S84+Ditotrunan!S84+Jogoyudan!S84+Tompokersan!S84+Rogotrunan!S84</f>
        <v>174224520.69999996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196"/>
      <c r="H85" s="196"/>
      <c r="I85" s="116"/>
      <c r="J85" s="196"/>
      <c r="K85" s="116"/>
      <c r="L85" s="131"/>
      <c r="M85" s="132">
        <f>'Kecamatan saja'!M85+Citrodiwangsan!M85+Jogotrunan!M85+Ditotrunan!M85+Jogoyudan!M85+Tompokersan!M85+Rogotrunan!M85</f>
        <v>67920000</v>
      </c>
      <c r="N85" s="131">
        <f>'Kecamatan saja'!N85+Citrodiwangsan!N85+Jogotrunan!N85+Ditotrunan!N85+Jogoyudan!N85+Tompokersan!N85+Rogotrunan!N85</f>
        <v>0</v>
      </c>
      <c r="O85" s="132">
        <f>'Kecamatan saja'!O85+Citrodiwangsan!O85+Jogotrunan!O85+Ditotrunan!O85+Jogoyudan!O85+Tompokersan!O85+Rogotrunan!O85</f>
        <v>71316000</v>
      </c>
      <c r="P85" s="131">
        <f>'Kecamatan saja'!P85+Citrodiwangsan!P85+Jogotrunan!P85+Ditotrunan!P85+Jogoyudan!P85+Tompokersan!P85+Rogotrunan!P85</f>
        <v>0</v>
      </c>
      <c r="Q85" s="132">
        <f>'Kecamatan saja'!Q85+Citrodiwangsan!Q85+Jogotrunan!Q85+Ditotrunan!Q85+Jogoyudan!Q85+Tompokersan!Q85+Rogotrunan!Q85</f>
        <v>135840000.69999999</v>
      </c>
      <c r="R85" s="131">
        <f>'Kecamatan saja'!R85+Citrodiwangsan!R85+Jogotrunan!R85+Ditotrunan!R85+Jogoyudan!R85+Tompokersan!R85+Rogotrunan!R85</f>
        <v>0</v>
      </c>
      <c r="S85" s="133">
        <f>'Kecamatan saja'!S85+Citrodiwangsan!S85+Jogotrunan!S85+Ditotrunan!S85+Jogoyudan!S85+Tompokersan!S85+Rogotrunan!S85</f>
        <v>275076000.69999999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196"/>
      <c r="H86" s="196"/>
      <c r="I86" s="116"/>
      <c r="J86" s="196"/>
      <c r="K86" s="116"/>
      <c r="L86" s="131"/>
      <c r="M86" s="132">
        <f>'Kecamatan saja'!M86+Citrodiwangsan!M86+Jogotrunan!M86+Ditotrunan!M86+Jogoyudan!M86+Tompokersan!M86+Rogotrunan!M86</f>
        <v>0</v>
      </c>
      <c r="N86" s="131">
        <f>'Kecamatan saja'!N86+Citrodiwangsan!N86+Jogotrunan!N86+Ditotrunan!N86+Jogoyudan!N86+Tompokersan!N86+Rogotrunan!N86</f>
        <v>0</v>
      </c>
      <c r="O86" s="132">
        <f>'Kecamatan saja'!O86+Citrodiwangsan!O86+Jogotrunan!O86+Ditotrunan!O86+Jogoyudan!O86+Tompokersan!O86+Rogotrunan!O86</f>
        <v>0</v>
      </c>
      <c r="P86" s="131">
        <f>'Kecamatan saja'!P86+Citrodiwangsan!P86+Jogotrunan!P86+Ditotrunan!P86+Jogoyudan!P86+Tompokersan!P86+Rogotrunan!P86</f>
        <v>0</v>
      </c>
      <c r="Q86" s="132">
        <f>'Kecamatan saja'!Q86+Citrodiwangsan!Q86+Jogotrunan!Q86+Ditotrunan!Q86+Jogoyudan!Q86+Tompokersan!Q86+Rogotrunan!Q86</f>
        <v>0.7</v>
      </c>
      <c r="R86" s="131">
        <f>'Kecamatan saja'!R86+Citrodiwangsan!R86+Jogotrunan!R86+Ditotrunan!R86+Jogoyudan!R86+Tompokersan!R86+Rogotrunan!R86</f>
        <v>0</v>
      </c>
      <c r="S86" s="133">
        <f>'Kecamatan saja'!S86+Citrodiwangsan!S86+Jogotrunan!S86+Ditotrunan!S86+Jogoyudan!S86+Tompokersan!S86+Rogotrunan!S86</f>
        <v>0.7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196"/>
      <c r="H87" s="196"/>
      <c r="I87" s="116"/>
      <c r="J87" s="196"/>
      <c r="K87" s="116"/>
      <c r="L87" s="131"/>
      <c r="M87" s="132">
        <f>'Kecamatan saja'!M87+Citrodiwangsan!M87+Jogotrunan!M87+Ditotrunan!M87+Jogoyudan!M87+Tompokersan!M87+Rogotrunan!M87</f>
        <v>0</v>
      </c>
      <c r="N87" s="131">
        <f>'Kecamatan saja'!N87+Citrodiwangsan!N87+Jogotrunan!N87+Ditotrunan!N87+Jogoyudan!N87+Tompokersan!N87+Rogotrunan!N87</f>
        <v>0</v>
      </c>
      <c r="O87" s="132">
        <f>'Kecamatan saja'!O87+Citrodiwangsan!O87+Jogotrunan!O87+Ditotrunan!O87+Jogoyudan!O87+Tompokersan!O87+Rogotrunan!O87</f>
        <v>0</v>
      </c>
      <c r="P87" s="131">
        <f>'Kecamatan saja'!P87+Citrodiwangsan!P87+Jogotrunan!P87+Ditotrunan!P87+Jogoyudan!P87+Tompokersan!P87+Rogotrunan!P87</f>
        <v>0</v>
      </c>
      <c r="Q87" s="132">
        <f>'Kecamatan saja'!Q87+Citrodiwangsan!Q87+Jogotrunan!Q87+Ditotrunan!Q87+Jogoyudan!Q87+Tompokersan!Q87+Rogotrunan!Q87</f>
        <v>0.7</v>
      </c>
      <c r="R87" s="131">
        <f>'Kecamatan saja'!R87+Citrodiwangsan!R87+Jogotrunan!R87+Ditotrunan!R87+Jogoyudan!R87+Tompokersan!R87+Rogotrunan!R87</f>
        <v>0</v>
      </c>
      <c r="S87" s="133">
        <f>'Kecamatan saja'!S87+Citrodiwangsan!S87+Jogotrunan!S87+Ditotrunan!S87+Jogoyudan!S87+Tompokersan!S87+Rogotrunan!S87</f>
        <v>0.7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f>'Kecamatan saja'!M88+Citrodiwangsan!M88+Jogotrunan!M88+Ditotrunan!M88+Jogoyudan!M88+Tompokersan!M88+Rogotrunan!M88</f>
        <v>75238200</v>
      </c>
      <c r="N88" s="142">
        <f>'Kecamatan saja'!N88+Citrodiwangsan!N88+Jogotrunan!N88+Ditotrunan!N88+Jogoyudan!N88+Tompokersan!N88+Rogotrunan!N88</f>
        <v>0</v>
      </c>
      <c r="O88" s="127">
        <f>'Kecamatan saja'!O88+Citrodiwangsan!O88+Jogotrunan!O88+Ditotrunan!O88+Jogoyudan!O88+Tompokersan!O88+Rogotrunan!O88</f>
        <v>79000110</v>
      </c>
      <c r="P88" s="128">
        <f>'Kecamatan saja'!P88+Citrodiwangsan!P88+Jogotrunan!P88+Ditotrunan!P88+Jogoyudan!P88+Tompokersan!P88+Rogotrunan!P88</f>
        <v>0</v>
      </c>
      <c r="Q88" s="127">
        <f>'Kecamatan saja'!Q88+Citrodiwangsan!Q88+Jogotrunan!Q88+Ditotrunan!Q88+Jogoyudan!Q88+Tompokersan!Q88+Rogotrunan!Q88</f>
        <v>150476400.69999999</v>
      </c>
      <c r="R88" s="128">
        <f>'Kecamatan saja'!R88+Citrodiwangsan!R88+Jogotrunan!R88+Ditotrunan!R88+Jogoyudan!R88+Tompokersan!R88+Rogotrunan!R88</f>
        <v>0</v>
      </c>
      <c r="S88" s="129">
        <f>'Kecamatan saja'!S88+Citrodiwangsan!S88+Jogotrunan!S88+Ditotrunan!S88+Jogoyudan!S88+Tompokersan!S88+Rogotrunan!S88</f>
        <v>304714710.69999999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196"/>
      <c r="H89" s="196"/>
      <c r="I89" s="116"/>
      <c r="J89" s="196"/>
      <c r="K89" s="116"/>
      <c r="L89" s="131"/>
      <c r="M89" s="132">
        <f>'Kecamatan saja'!M89+Citrodiwangsan!M89+Jogotrunan!M89+Ditotrunan!M89+Jogoyudan!M89+Tompokersan!M89+Rogotrunan!M89</f>
        <v>0</v>
      </c>
      <c r="N89" s="131">
        <f>'Kecamatan saja'!N89+Citrodiwangsan!N89+Jogotrunan!N89+Ditotrunan!N89+Jogoyudan!N89+Tompokersan!N89+Rogotrunan!N89</f>
        <v>0</v>
      </c>
      <c r="O89" s="132">
        <f>'Kecamatan saja'!O89+Citrodiwangsan!O89+Jogotrunan!O89+Ditotrunan!O89+Jogoyudan!O89+Tompokersan!O89+Rogotrunan!O89</f>
        <v>0</v>
      </c>
      <c r="P89" s="131">
        <f>'Kecamatan saja'!P89+Citrodiwangsan!P89+Jogotrunan!P89+Ditotrunan!P89+Jogoyudan!P89+Tompokersan!P89+Rogotrunan!P89</f>
        <v>0</v>
      </c>
      <c r="Q89" s="132">
        <f>'Kecamatan saja'!Q89+Citrodiwangsan!Q89+Jogotrunan!Q89+Ditotrunan!Q89+Jogoyudan!Q89+Tompokersan!Q89+Rogotrunan!Q89</f>
        <v>0.7</v>
      </c>
      <c r="R89" s="131">
        <f>'Kecamatan saja'!R89+Citrodiwangsan!R89+Jogotrunan!R89+Ditotrunan!R89+Jogoyudan!R89+Tompokersan!R89+Rogotrunan!R89</f>
        <v>0</v>
      </c>
      <c r="S89" s="133">
        <f>'Kecamatan saja'!S89+Citrodiwangsan!S89+Jogotrunan!S89+Ditotrunan!S89+Jogoyudan!S89+Tompokersan!S89+Rogotrunan!S89</f>
        <v>0.7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196"/>
      <c r="H90" s="196"/>
      <c r="I90" s="116"/>
      <c r="J90" s="196"/>
      <c r="K90" s="116"/>
      <c r="L90" s="131"/>
      <c r="M90" s="132">
        <f>'Kecamatan saja'!M90+Citrodiwangsan!M90+Jogotrunan!M90+Ditotrunan!M90+Jogoyudan!M90+Tompokersan!M90+Rogotrunan!M90</f>
        <v>0</v>
      </c>
      <c r="N90" s="131">
        <f>'Kecamatan saja'!N90+Citrodiwangsan!N90+Jogotrunan!N90+Ditotrunan!N90+Jogoyudan!N90+Tompokersan!N90+Rogotrunan!N90</f>
        <v>0</v>
      </c>
      <c r="O90" s="132">
        <f>'Kecamatan saja'!O90+Citrodiwangsan!O90+Jogotrunan!O90+Ditotrunan!O90+Jogoyudan!O90+Tompokersan!O90+Rogotrunan!O90</f>
        <v>0</v>
      </c>
      <c r="P90" s="131">
        <f>'Kecamatan saja'!P90+Citrodiwangsan!P90+Jogotrunan!P90+Ditotrunan!P90+Jogoyudan!P90+Tompokersan!P90+Rogotrunan!P90</f>
        <v>0</v>
      </c>
      <c r="Q90" s="132">
        <f>'Kecamatan saja'!Q90+Citrodiwangsan!Q90+Jogotrunan!Q90+Ditotrunan!Q90+Jogoyudan!Q90+Tompokersan!Q90+Rogotrunan!Q90</f>
        <v>0.7</v>
      </c>
      <c r="R90" s="131">
        <f>'Kecamatan saja'!R90+Citrodiwangsan!R90+Jogotrunan!R90+Ditotrunan!R90+Jogoyudan!R90+Tompokersan!R90+Rogotrunan!R90</f>
        <v>0</v>
      </c>
      <c r="S90" s="133">
        <f>'Kecamatan saja'!S90+Citrodiwangsan!S90+Jogotrunan!S90+Ditotrunan!S90+Jogoyudan!S90+Tompokersan!S90+Rogotrunan!S90</f>
        <v>0.7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196"/>
      <c r="H91" s="196"/>
      <c r="I91" s="116"/>
      <c r="J91" s="196"/>
      <c r="K91" s="116"/>
      <c r="L91" s="131"/>
      <c r="M91" s="132">
        <f>'Kecamatan saja'!M91+Citrodiwangsan!M91+Jogotrunan!M91+Ditotrunan!M91+Jogoyudan!M91+Tompokersan!M91+Rogotrunan!M91</f>
        <v>0</v>
      </c>
      <c r="N91" s="131">
        <f>'Kecamatan saja'!N91+Citrodiwangsan!N91+Jogotrunan!N91+Ditotrunan!N91+Jogoyudan!N91+Tompokersan!N91+Rogotrunan!N91</f>
        <v>0</v>
      </c>
      <c r="O91" s="132">
        <f>'Kecamatan saja'!O91+Citrodiwangsan!O91+Jogotrunan!O91+Ditotrunan!O91+Jogoyudan!O91+Tompokersan!O91+Rogotrunan!O91</f>
        <v>0</v>
      </c>
      <c r="P91" s="131">
        <f>'Kecamatan saja'!P91+Citrodiwangsan!P91+Jogotrunan!P91+Ditotrunan!P91+Jogoyudan!P91+Tompokersan!P91+Rogotrunan!P91</f>
        <v>0</v>
      </c>
      <c r="Q91" s="132">
        <f>'Kecamatan saja'!Q91+Citrodiwangsan!Q91+Jogotrunan!Q91+Ditotrunan!Q91+Jogoyudan!Q91+Tompokersan!Q91+Rogotrunan!Q91</f>
        <v>0.7</v>
      </c>
      <c r="R91" s="131">
        <f>'Kecamatan saja'!R91+Citrodiwangsan!R91+Jogotrunan!R91+Ditotrunan!R91+Jogoyudan!R91+Tompokersan!R91+Rogotrunan!R91</f>
        <v>0</v>
      </c>
      <c r="S91" s="133">
        <f>'Kecamatan saja'!S91+Citrodiwangsan!S91+Jogotrunan!S91+Ditotrunan!S91+Jogoyudan!S91+Tompokersan!S91+Rogotrunan!S91</f>
        <v>0.7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196"/>
      <c r="H92" s="196"/>
      <c r="I92" s="116"/>
      <c r="J92" s="196"/>
      <c r="K92" s="116"/>
      <c r="L92" s="131"/>
      <c r="M92" s="132">
        <f>'Kecamatan saja'!M92+Citrodiwangsan!M92+Jogotrunan!M92+Ditotrunan!M92+Jogoyudan!M92+Tompokersan!M92+Rogotrunan!M92</f>
        <v>0</v>
      </c>
      <c r="N92" s="131">
        <f>'Kecamatan saja'!N92+Citrodiwangsan!N92+Jogotrunan!N92+Ditotrunan!N92+Jogoyudan!N92+Tompokersan!N92+Rogotrunan!N92</f>
        <v>0</v>
      </c>
      <c r="O92" s="132">
        <f>'Kecamatan saja'!O92+Citrodiwangsan!O92+Jogotrunan!O92+Ditotrunan!O92+Jogoyudan!O92+Tompokersan!O92+Rogotrunan!O92</f>
        <v>0</v>
      </c>
      <c r="P92" s="131">
        <f>'Kecamatan saja'!P92+Citrodiwangsan!P92+Jogotrunan!P92+Ditotrunan!P92+Jogoyudan!P92+Tompokersan!P92+Rogotrunan!P92</f>
        <v>0</v>
      </c>
      <c r="Q92" s="132">
        <f>'Kecamatan saja'!Q92+Citrodiwangsan!Q92+Jogotrunan!Q92+Ditotrunan!Q92+Jogoyudan!Q92+Tompokersan!Q92+Rogotrunan!Q92</f>
        <v>0.7</v>
      </c>
      <c r="R92" s="131">
        <f>'Kecamatan saja'!R92+Citrodiwangsan!R92+Jogotrunan!R92+Ditotrunan!R92+Jogoyudan!R92+Tompokersan!R92+Rogotrunan!R92</f>
        <v>0</v>
      </c>
      <c r="S92" s="133">
        <f>'Kecamatan saja'!S92+Citrodiwangsan!S92+Jogotrunan!S92+Ditotrunan!S92+Jogoyudan!S92+Tompokersan!S92+Rogotrunan!S92</f>
        <v>0.7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196"/>
      <c r="H93" s="196"/>
      <c r="I93" s="116"/>
      <c r="J93" s="196"/>
      <c r="K93" s="116"/>
      <c r="L93" s="131"/>
      <c r="M93" s="132">
        <f>'Kecamatan saja'!M93+Citrodiwangsan!M93+Jogotrunan!M93+Ditotrunan!M93+Jogoyudan!M93+Tompokersan!M93+Rogotrunan!M93</f>
        <v>0</v>
      </c>
      <c r="N93" s="131">
        <f>'Kecamatan saja'!N93+Citrodiwangsan!N93+Jogotrunan!N93+Ditotrunan!N93+Jogoyudan!N93+Tompokersan!N93+Rogotrunan!N93</f>
        <v>0</v>
      </c>
      <c r="O93" s="132">
        <f>'Kecamatan saja'!O93+Citrodiwangsan!O93+Jogotrunan!O93+Ditotrunan!O93+Jogoyudan!O93+Tompokersan!O93+Rogotrunan!O93</f>
        <v>0</v>
      </c>
      <c r="P93" s="131">
        <f>'Kecamatan saja'!P93+Citrodiwangsan!P93+Jogotrunan!P93+Ditotrunan!P93+Jogoyudan!P93+Tompokersan!P93+Rogotrunan!P93</f>
        <v>0</v>
      </c>
      <c r="Q93" s="132">
        <f>'Kecamatan saja'!Q93+Citrodiwangsan!Q93+Jogotrunan!Q93+Ditotrunan!Q93+Jogoyudan!Q93+Tompokersan!Q93+Rogotrunan!Q93</f>
        <v>0.7</v>
      </c>
      <c r="R93" s="131">
        <f>'Kecamatan saja'!R93+Citrodiwangsan!R93+Jogotrunan!R93+Ditotrunan!R93+Jogoyudan!R93+Tompokersan!R93+Rogotrunan!R93</f>
        <v>0</v>
      </c>
      <c r="S93" s="133">
        <f>'Kecamatan saja'!S93+Citrodiwangsan!S93+Jogotrunan!S93+Ditotrunan!S93+Jogoyudan!S93+Tompokersan!S93+Rogotrunan!S93</f>
        <v>0.7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196"/>
      <c r="H94" s="196"/>
      <c r="I94" s="116"/>
      <c r="J94" s="196"/>
      <c r="K94" s="116"/>
      <c r="L94" s="131"/>
      <c r="M94" s="132">
        <f>'Kecamatan saja'!M94+Citrodiwangsan!M94+Jogotrunan!M94+Ditotrunan!M94+Jogoyudan!M94+Tompokersan!M94+Rogotrunan!M94</f>
        <v>0</v>
      </c>
      <c r="N94" s="131">
        <f>'Kecamatan saja'!N94+Citrodiwangsan!N94+Jogotrunan!N94+Ditotrunan!N94+Jogoyudan!N94+Tompokersan!N94+Rogotrunan!N94</f>
        <v>0</v>
      </c>
      <c r="O94" s="132">
        <f>'Kecamatan saja'!O94+Citrodiwangsan!O94+Jogotrunan!O94+Ditotrunan!O94+Jogoyudan!O94+Tompokersan!O94+Rogotrunan!O94</f>
        <v>0</v>
      </c>
      <c r="P94" s="131">
        <f>'Kecamatan saja'!P94+Citrodiwangsan!P94+Jogotrunan!P94+Ditotrunan!P94+Jogoyudan!P94+Tompokersan!P94+Rogotrunan!P94</f>
        <v>0</v>
      </c>
      <c r="Q94" s="132">
        <f>'Kecamatan saja'!Q94+Citrodiwangsan!Q94+Jogotrunan!Q94+Ditotrunan!Q94+Jogoyudan!Q94+Tompokersan!Q94+Rogotrunan!Q94</f>
        <v>0.7</v>
      </c>
      <c r="R94" s="131">
        <f>'Kecamatan saja'!R94+Citrodiwangsan!R94+Jogotrunan!R94+Ditotrunan!R94+Jogoyudan!R94+Tompokersan!R94+Rogotrunan!R94</f>
        <v>0</v>
      </c>
      <c r="S94" s="133">
        <f>'Kecamatan saja'!S94+Citrodiwangsan!S94+Jogotrunan!S94+Ditotrunan!S94+Jogoyudan!S94+Tompokersan!S94+Rogotrunan!S94</f>
        <v>0.7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>
        <f>'Kecamatan saja'!M95+Citrodiwangsan!M95+Jogotrunan!M95+Ditotrunan!M95+Jogoyudan!M95+Tompokersan!M95+Rogotrunan!M95</f>
        <v>318739640</v>
      </c>
      <c r="N95" s="142">
        <f>'Kecamatan saja'!N95+Citrodiwangsan!N95+Jogotrunan!N95+Ditotrunan!N95+Jogoyudan!N95+Tompokersan!N95+Rogotrunan!N95</f>
        <v>0</v>
      </c>
      <c r="O95" s="127">
        <f>'Kecamatan saja'!O95+Citrodiwangsan!O95+Jogotrunan!O95+Ditotrunan!O95+Jogoyudan!O95+Tompokersan!O95+Rogotrunan!O95</f>
        <v>334676622</v>
      </c>
      <c r="P95" s="128">
        <f>'Kecamatan saja'!P95+Citrodiwangsan!P95+Jogotrunan!P95+Ditotrunan!P95+Jogoyudan!P95+Tompokersan!P95+Rogotrunan!P95</f>
        <v>0</v>
      </c>
      <c r="Q95" s="127">
        <f>'Kecamatan saja'!Q95+Citrodiwangsan!Q95+Jogotrunan!Q95+Ditotrunan!Q95+Jogoyudan!Q95+Tompokersan!Q95+Rogotrunan!Q95</f>
        <v>637479280.70000005</v>
      </c>
      <c r="R95" s="128">
        <f>'Kecamatan saja'!R95+Citrodiwangsan!R95+Jogotrunan!R95+Ditotrunan!R95+Jogoyudan!R95+Tompokersan!R95+Rogotrunan!R95</f>
        <v>0</v>
      </c>
      <c r="S95" s="129">
        <f>'Kecamatan saja'!S95+Citrodiwangsan!S95+Jogotrunan!S95+Ditotrunan!S95+Jogoyudan!S95+Tompokersan!S95+Rogotrunan!S95</f>
        <v>1290895542.6999998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>
        <f>'Kecamatan saja'!M96+Citrodiwangsan!M96+Jogotrunan!M96+Ditotrunan!M96+Jogoyudan!M96+Tompokersan!M96+Rogotrunan!M96</f>
        <v>0</v>
      </c>
      <c r="N96" s="142">
        <f>'Kecamatan saja'!N96+Citrodiwangsan!N96+Jogotrunan!N96+Ditotrunan!N96+Jogoyudan!N96+Tompokersan!N96+Rogotrunan!N96</f>
        <v>0</v>
      </c>
      <c r="O96" s="143">
        <f>'Kecamatan saja'!O96+Citrodiwangsan!O96+Jogotrunan!O96+Ditotrunan!O96+Jogoyudan!O96+Tompokersan!O96+Rogotrunan!O96</f>
        <v>0</v>
      </c>
      <c r="P96" s="142">
        <f>'Kecamatan saja'!P96+Citrodiwangsan!P96+Jogotrunan!P96+Ditotrunan!P96+Jogoyudan!P96+Tompokersan!P96+Rogotrunan!P96</f>
        <v>0</v>
      </c>
      <c r="Q96" s="143">
        <f>'Kecamatan saja'!Q96+Citrodiwangsan!Q96+Jogotrunan!Q96+Ditotrunan!Q96+Jogoyudan!Q96+Tompokersan!Q96+Rogotrunan!Q96</f>
        <v>0.7</v>
      </c>
      <c r="R96" s="142">
        <f>'Kecamatan saja'!R96+Citrodiwangsan!R96+Jogotrunan!R96+Ditotrunan!R96+Jogoyudan!R96+Tompokersan!R96+Rogotrunan!R96</f>
        <v>0</v>
      </c>
      <c r="S96" s="144">
        <f>'Kecamatan saja'!S96+Citrodiwangsan!S96+Jogotrunan!S96+Ditotrunan!S96+Jogoyudan!S96+Tompokersan!S96+Rogotrunan!S96</f>
        <v>0.7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>
        <f>'Kecamatan saja'!M97+Citrodiwangsan!M97+Jogotrunan!M97+Ditotrunan!M97+Jogoyudan!M97+Tompokersan!M97+Rogotrunan!M97</f>
        <v>18636400</v>
      </c>
      <c r="N97" s="142">
        <f>'Kecamatan saja'!N97+Citrodiwangsan!N97+Jogotrunan!N97+Ditotrunan!N97+Jogoyudan!N97+Tompokersan!N97+Rogotrunan!N97</f>
        <v>0</v>
      </c>
      <c r="O97" s="127">
        <f>'Kecamatan saja'!O97+Citrodiwangsan!O97+Jogotrunan!O97+Ditotrunan!O97+Jogoyudan!O97+Tompokersan!O97+Rogotrunan!O97</f>
        <v>19568220</v>
      </c>
      <c r="P97" s="128">
        <f>'Kecamatan saja'!P97+Citrodiwangsan!P97+Jogotrunan!P97+Ditotrunan!P97+Jogoyudan!P97+Tompokersan!P97+Rogotrunan!P97</f>
        <v>0</v>
      </c>
      <c r="Q97" s="127">
        <f>'Kecamatan saja'!Q97+Citrodiwangsan!Q97+Jogotrunan!Q97+Ditotrunan!Q97+Jogoyudan!Q97+Tompokersan!Q97+Rogotrunan!Q97</f>
        <v>37272800.700000003</v>
      </c>
      <c r="R97" s="128">
        <f>'Kecamatan saja'!R97+Citrodiwangsan!R97+Jogotrunan!R97+Ditotrunan!R97+Jogoyudan!R97+Tompokersan!R97+Rogotrunan!R97</f>
        <v>0</v>
      </c>
      <c r="S97" s="129">
        <f>'Kecamatan saja'!S97+Citrodiwangsan!S97+Jogotrunan!S97+Ditotrunan!S97+Jogoyudan!S97+Tompokersan!S97+Rogotrunan!S97</f>
        <v>75477420.700000003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196"/>
      <c r="H98" s="196"/>
      <c r="I98" s="116"/>
      <c r="J98" s="196"/>
      <c r="K98" s="116"/>
      <c r="L98" s="131"/>
      <c r="M98" s="132">
        <f>'Kecamatan saja'!M98+Citrodiwangsan!M98+Jogotrunan!M98+Ditotrunan!M98+Jogoyudan!M98+Tompokersan!M98+Rogotrunan!M98</f>
        <v>0</v>
      </c>
      <c r="N98" s="131">
        <f>'Kecamatan saja'!N98+Citrodiwangsan!N98+Jogotrunan!N98+Ditotrunan!N98+Jogoyudan!N98+Tompokersan!N98+Rogotrunan!N98</f>
        <v>0</v>
      </c>
      <c r="O98" s="132">
        <f>'Kecamatan saja'!O98+Citrodiwangsan!O98+Jogotrunan!O98+Ditotrunan!O98+Jogoyudan!O98+Tompokersan!O98+Rogotrunan!O98</f>
        <v>0</v>
      </c>
      <c r="P98" s="131">
        <f>'Kecamatan saja'!P98+Citrodiwangsan!P98+Jogotrunan!P98+Ditotrunan!P98+Jogoyudan!P98+Tompokersan!P98+Rogotrunan!P98</f>
        <v>0</v>
      </c>
      <c r="Q98" s="132">
        <f>'Kecamatan saja'!Q98+Citrodiwangsan!Q98+Jogotrunan!Q98+Ditotrunan!Q98+Jogoyudan!Q98+Tompokersan!Q98+Rogotrunan!Q98</f>
        <v>0.7</v>
      </c>
      <c r="R98" s="131">
        <f>'Kecamatan saja'!R98+Citrodiwangsan!R98+Jogotrunan!R98+Ditotrunan!R98+Jogoyudan!R98+Tompokersan!R98+Rogotrunan!R98</f>
        <v>0</v>
      </c>
      <c r="S98" s="133">
        <f>'Kecamatan saja'!S98+Citrodiwangsan!S98+Jogotrunan!S98+Ditotrunan!S98+Jogoyudan!S98+Tompokersan!S98+Rogotrunan!S98</f>
        <v>0.7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196"/>
      <c r="H99" s="196"/>
      <c r="I99" s="116"/>
      <c r="J99" s="196"/>
      <c r="K99" s="116"/>
      <c r="L99" s="131"/>
      <c r="M99" s="132">
        <f>'Kecamatan saja'!M99+Citrodiwangsan!M99+Jogotrunan!M99+Ditotrunan!M99+Jogoyudan!M99+Tompokersan!M99+Rogotrunan!M99</f>
        <v>0</v>
      </c>
      <c r="N99" s="131">
        <f>'Kecamatan saja'!N99+Citrodiwangsan!N99+Jogotrunan!N99+Ditotrunan!N99+Jogoyudan!N99+Tompokersan!N99+Rogotrunan!N99</f>
        <v>0</v>
      </c>
      <c r="O99" s="132">
        <f>'Kecamatan saja'!O99+Citrodiwangsan!O99+Jogotrunan!O99+Ditotrunan!O99+Jogoyudan!O99+Tompokersan!O99+Rogotrunan!O99</f>
        <v>0</v>
      </c>
      <c r="P99" s="131">
        <f>'Kecamatan saja'!P99+Citrodiwangsan!P99+Jogotrunan!P99+Ditotrunan!P99+Jogoyudan!P99+Tompokersan!P99+Rogotrunan!P99</f>
        <v>0</v>
      </c>
      <c r="Q99" s="132">
        <f>'Kecamatan saja'!Q99+Citrodiwangsan!Q99+Jogotrunan!Q99+Ditotrunan!Q99+Jogoyudan!Q99+Tompokersan!Q99+Rogotrunan!Q99</f>
        <v>0</v>
      </c>
      <c r="R99" s="131">
        <f>'Kecamatan saja'!R99+Citrodiwangsan!R99+Jogotrunan!R99+Ditotrunan!R99+Jogoyudan!R99+Tompokersan!R99+Rogotrunan!R99</f>
        <v>0</v>
      </c>
      <c r="S99" s="133">
        <f>'Kecamatan saja'!S99+Citrodiwangsan!S99+Jogotrunan!S99+Ditotrunan!S99+Jogoyudan!S99+Tompokersan!S99+Rogotrunan!S99</f>
        <v>0</v>
      </c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'Kecamatan saja'!M100+Citrodiwangsan!M100+Jogotrunan!M100+Ditotrunan!M100+Jogoyudan!M100+Tompokersan!M100+Rogotrunan!M100</f>
        <v>40800000</v>
      </c>
      <c r="N100" s="158">
        <f>'Kecamatan saja'!N100+Citrodiwangsan!N100+Jogotrunan!N100+Ditotrunan!N100+Jogoyudan!N100+Tompokersan!N100+Rogotrunan!N100</f>
        <v>0</v>
      </c>
      <c r="O100" s="159">
        <f>'Kecamatan saja'!O100+Citrodiwangsan!O100+Jogotrunan!O100+Ditotrunan!O100+Jogoyudan!O100+Tompokersan!O100+Rogotrunan!O100</f>
        <v>42840000</v>
      </c>
      <c r="P100" s="158">
        <f>'Kecamatan saja'!P100+Citrodiwangsan!P100+Jogotrunan!P100+Ditotrunan!P100+Jogoyudan!P100+Tompokersan!P100+Rogotrunan!P100</f>
        <v>0</v>
      </c>
      <c r="Q100" s="159">
        <f>'Kecamatan saja'!Q100+Citrodiwangsan!Q100+Jogotrunan!Q100+Ditotrunan!Q100+Jogoyudan!Q100+Tompokersan!Q100+Rogotrunan!Q100</f>
        <v>81600002.099999964</v>
      </c>
      <c r="R100" s="158">
        <f>'Kecamatan saja'!R100+Citrodiwangsan!R100+Jogotrunan!R100+Ditotrunan!R100+Jogoyudan!R100+Tompokersan!R100+Rogotrunan!R100</f>
        <v>0</v>
      </c>
      <c r="S100" s="159">
        <f>'Kecamatan saja'!S100+Citrodiwangsan!S100+Jogotrunan!S100+Ditotrunan!S100+Jogoyudan!S100+Tompokersan!S100+Rogotrunan!S100</f>
        <v>165240002.10000005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'Kecamatan saja'!M101+Citrodiwangsan!M101+Jogotrunan!M101+Ditotrunan!M101+Jogoyudan!M101+Tompokersan!M101+Rogotrunan!M101</f>
        <v>0</v>
      </c>
      <c r="N101" s="140">
        <f>'Kecamatan saja'!N101+Citrodiwangsan!N101+Jogotrunan!N101+Ditotrunan!N101+Jogoyudan!N101+Tompokersan!N101+Rogotrunan!N101</f>
        <v>0</v>
      </c>
      <c r="O101" s="141">
        <f>'Kecamatan saja'!O101+Citrodiwangsan!O101+Jogotrunan!O101+Ditotrunan!O101+Jogoyudan!O101+Tompokersan!O101+Rogotrunan!O101</f>
        <v>0</v>
      </c>
      <c r="P101" s="140">
        <f>'Kecamatan saja'!P101+Citrodiwangsan!P101+Jogotrunan!P101+Ditotrunan!P101+Jogoyudan!P101+Tompokersan!P101+Rogotrunan!P101</f>
        <v>0</v>
      </c>
      <c r="Q101" s="141">
        <f>'Kecamatan saja'!Q101+Citrodiwangsan!Q101+Jogotrunan!Q101+Ditotrunan!Q101+Jogoyudan!Q101+Tompokersan!Q101+Rogotrunan!Q101</f>
        <v>0.7</v>
      </c>
      <c r="R101" s="140">
        <f>'Kecamatan saja'!R101+Citrodiwangsan!R101+Jogotrunan!R101+Ditotrunan!R101+Jogoyudan!R101+Tompokersan!R101+Rogotrunan!R101</f>
        <v>0</v>
      </c>
      <c r="S101" s="141">
        <f>'Kecamatan saja'!S101+Citrodiwangsan!S101+Jogotrunan!S101+Ditotrunan!S101+Jogoyudan!S101+Tompokersan!S101+Rogotrunan!S101</f>
        <v>0.7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196"/>
      <c r="H102" s="196"/>
      <c r="I102" s="116"/>
      <c r="J102" s="196"/>
      <c r="K102" s="116"/>
      <c r="L102" s="131"/>
      <c r="M102" s="132">
        <f>'Kecamatan saja'!M102+Citrodiwangsan!M102+Jogotrunan!M102+Ditotrunan!M102+Jogoyudan!M102+Tompokersan!M102+Rogotrunan!M102</f>
        <v>0</v>
      </c>
      <c r="N102" s="131">
        <f>'Kecamatan saja'!N102+Citrodiwangsan!N102+Jogotrunan!N102+Ditotrunan!N102+Jogoyudan!N102+Tompokersan!N102+Rogotrunan!N102</f>
        <v>0</v>
      </c>
      <c r="O102" s="132">
        <f>'Kecamatan saja'!O102+Citrodiwangsan!O102+Jogotrunan!O102+Ditotrunan!O102+Jogoyudan!O102+Tompokersan!O102+Rogotrunan!O102</f>
        <v>0</v>
      </c>
      <c r="P102" s="131">
        <f>'Kecamatan saja'!P102+Citrodiwangsan!P102+Jogotrunan!P102+Ditotrunan!P102+Jogoyudan!P102+Tompokersan!P102+Rogotrunan!P102</f>
        <v>0</v>
      </c>
      <c r="Q102" s="132">
        <f>'Kecamatan saja'!Q102+Citrodiwangsan!Q102+Jogotrunan!Q102+Ditotrunan!Q102+Jogoyudan!Q102+Tompokersan!Q102+Rogotrunan!Q102</f>
        <v>0.7</v>
      </c>
      <c r="R102" s="131">
        <f>'Kecamatan saja'!R102+Citrodiwangsan!R102+Jogotrunan!R102+Ditotrunan!R102+Jogoyudan!R102+Tompokersan!R102+Rogotrunan!R102</f>
        <v>0</v>
      </c>
      <c r="S102" s="132">
        <f>'Kecamatan saja'!S102+Citrodiwangsan!S102+Jogotrunan!S102+Ditotrunan!S102+Jogoyudan!S102+Tompokersan!S102+Rogotrunan!S102</f>
        <v>0.7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'Kecamatan saja'!M103+Citrodiwangsan!M103+Jogotrunan!M103+Ditotrunan!M103+Jogoyudan!M103+Tompokersan!M103+Rogotrunan!M103</f>
        <v>40800000</v>
      </c>
      <c r="N103" s="140">
        <f>'Kecamatan saja'!N103+Citrodiwangsan!N103+Jogotrunan!N103+Ditotrunan!N103+Jogoyudan!N103+Tompokersan!N103+Rogotrunan!N103</f>
        <v>0</v>
      </c>
      <c r="O103" s="141">
        <f>'Kecamatan saja'!O103+Citrodiwangsan!O103+Jogotrunan!O103+Ditotrunan!O103+Jogoyudan!O103+Tompokersan!O103+Rogotrunan!O103</f>
        <v>42840000</v>
      </c>
      <c r="P103" s="140">
        <f>'Kecamatan saja'!P103+Citrodiwangsan!P103+Jogotrunan!P103+Ditotrunan!P103+Jogoyudan!P103+Tompokersan!P103+Rogotrunan!P103</f>
        <v>0</v>
      </c>
      <c r="Q103" s="141">
        <f>'Kecamatan saja'!Q103+Citrodiwangsan!Q103+Jogotrunan!Q103+Ditotrunan!Q103+Jogoyudan!Q103+Tompokersan!Q103+Rogotrunan!Q103</f>
        <v>81600001.400000006</v>
      </c>
      <c r="R103" s="140">
        <f>'Kecamatan saja'!R103+Citrodiwangsan!R103+Jogotrunan!R103+Ditotrunan!R103+Jogoyudan!R103+Tompokersan!R103+Rogotrunan!R103</f>
        <v>0</v>
      </c>
      <c r="S103" s="141">
        <f>'Kecamatan saja'!S103+Citrodiwangsan!S103+Jogotrunan!S103+Ditotrunan!S103+Jogoyudan!S103+Tompokersan!S103+Rogotrunan!S103</f>
        <v>165240001.39999992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>
        <f>'Kecamatan saja'!M104+Citrodiwangsan!M104+Jogotrunan!M104+Ditotrunan!M104+Jogoyudan!M104+Tompokersan!M104+Rogotrunan!M104</f>
        <v>40800000</v>
      </c>
      <c r="N104" s="142">
        <f>'Kecamatan saja'!N104+Citrodiwangsan!N104+Jogotrunan!N104+Ditotrunan!N104+Jogoyudan!N104+Tompokersan!N104+Rogotrunan!N104</f>
        <v>0</v>
      </c>
      <c r="O104" s="127">
        <f>'Kecamatan saja'!O104+Citrodiwangsan!O104+Jogotrunan!O104+Ditotrunan!O104+Jogoyudan!O104+Tompokersan!O104+Rogotrunan!O104</f>
        <v>42840000</v>
      </c>
      <c r="P104" s="128">
        <f>'Kecamatan saja'!P104+Citrodiwangsan!P104+Jogotrunan!P104+Ditotrunan!P104+Jogoyudan!P104+Tompokersan!P104+Rogotrunan!P104</f>
        <v>0</v>
      </c>
      <c r="Q104" s="127">
        <f>'Kecamatan saja'!Q104+Citrodiwangsan!Q104+Jogotrunan!Q104+Ditotrunan!Q104+Jogoyudan!Q104+Tompokersan!Q104+Rogotrunan!Q104</f>
        <v>81600000.699999958</v>
      </c>
      <c r="R104" s="128">
        <f>'Kecamatan saja'!R104+Citrodiwangsan!R104+Jogotrunan!R104+Ditotrunan!R104+Jogoyudan!R104+Tompokersan!R104+Rogotrunan!R104</f>
        <v>0</v>
      </c>
      <c r="S104" s="129">
        <f>'Kecamatan saja'!S104+Citrodiwangsan!S104+Jogotrunan!S104+Ditotrunan!S104+Jogoyudan!S104+Tompokersan!S104+Rogotrunan!S104</f>
        <v>165240000.69999996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196"/>
      <c r="H105" s="196"/>
      <c r="I105" s="116"/>
      <c r="J105" s="196"/>
      <c r="K105" s="116"/>
      <c r="L105" s="131"/>
      <c r="M105" s="132">
        <f>'Kecamatan saja'!M105+Citrodiwangsan!M105+Jogotrunan!M105+Ditotrunan!M105+Jogoyudan!M105+Tompokersan!M105+Rogotrunan!M105</f>
        <v>0</v>
      </c>
      <c r="N105" s="131">
        <f>'Kecamatan saja'!N105+Citrodiwangsan!N105+Jogotrunan!N105+Ditotrunan!N105+Jogoyudan!N105+Tompokersan!N105+Rogotrunan!N105</f>
        <v>0</v>
      </c>
      <c r="O105" s="116">
        <f>'Kecamatan saja'!O105+Citrodiwangsan!O105+Jogotrunan!O105+Ditotrunan!O105+Jogoyudan!O105+Tompokersan!O105+Rogotrunan!O105</f>
        <v>0</v>
      </c>
      <c r="P105" s="164">
        <f>'Kecamatan saja'!P105+Citrodiwangsan!P105+Jogotrunan!P105+Ditotrunan!P105+Jogoyudan!P105+Tompokersan!P105+Rogotrunan!P105</f>
        <v>0</v>
      </c>
      <c r="Q105" s="116">
        <f>'Kecamatan saja'!Q105+Citrodiwangsan!Q105+Jogotrunan!Q105+Ditotrunan!Q105+Jogoyudan!Q105+Tompokersan!Q105+Rogotrunan!Q105</f>
        <v>0.7</v>
      </c>
      <c r="R105" s="164">
        <f>'Kecamatan saja'!R105+Citrodiwangsan!R105+Jogotrunan!R105+Ditotrunan!R105+Jogoyudan!R105+Tompokersan!R105+Rogotrunan!R105</f>
        <v>0</v>
      </c>
      <c r="S105" s="118">
        <f>'Kecamatan saja'!S105+Citrodiwangsan!S105+Jogotrunan!S105+Ditotrunan!S105+Jogoyudan!S105+Tompokersan!S105+Rogotrunan!S105</f>
        <v>0.7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196"/>
      <c r="H106" s="196"/>
      <c r="I106" s="116"/>
      <c r="J106" s="196"/>
      <c r="K106" s="116"/>
      <c r="L106" s="131"/>
      <c r="M106" s="132">
        <f>'Kecamatan saja'!M106+Citrodiwangsan!M106+Jogotrunan!M106+Ditotrunan!M106+Jogoyudan!M106+Tompokersan!M106+Rogotrunan!M106</f>
        <v>0</v>
      </c>
      <c r="N106" s="131">
        <f>'Kecamatan saja'!N106+Citrodiwangsan!N106+Jogotrunan!N106+Ditotrunan!N106+Jogoyudan!N106+Tompokersan!N106+Rogotrunan!N106</f>
        <v>0</v>
      </c>
      <c r="O106" s="132">
        <f>'Kecamatan saja'!O106+Citrodiwangsan!O106+Jogotrunan!O106+Ditotrunan!O106+Jogoyudan!O106+Tompokersan!O106+Rogotrunan!O106</f>
        <v>0</v>
      </c>
      <c r="P106" s="131">
        <f>'Kecamatan saja'!P106+Citrodiwangsan!P106+Jogotrunan!P106+Ditotrunan!P106+Jogoyudan!P106+Tompokersan!P106+Rogotrunan!P106</f>
        <v>0</v>
      </c>
      <c r="Q106" s="132">
        <f>'Kecamatan saja'!Q106+Citrodiwangsan!Q106+Jogotrunan!Q106+Ditotrunan!Q106+Jogoyudan!Q106+Tompokersan!Q106+Rogotrunan!Q106</f>
        <v>0</v>
      </c>
      <c r="R106" s="131">
        <f>'Kecamatan saja'!R106+Citrodiwangsan!R106+Jogotrunan!R106+Ditotrunan!R106+Jogoyudan!R106+Tompokersan!R106+Rogotrunan!R106</f>
        <v>0</v>
      </c>
      <c r="S106" s="133">
        <f>'Kecamatan saja'!S106+Citrodiwangsan!S106+Jogotrunan!S106+Ditotrunan!S106+Jogoyudan!S106+Tompokersan!S106+Rogotrunan!S106</f>
        <v>0</v>
      </c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'Kecamatan saja'!M107+Citrodiwangsan!M107+Jogotrunan!M107+Ditotrunan!M107+Jogoyudan!M107+Tompokersan!M107+Rogotrunan!M107</f>
        <v>3923574750</v>
      </c>
      <c r="N107" s="158">
        <f>'Kecamatan saja'!N107+Citrodiwangsan!N107+Jogotrunan!N107+Ditotrunan!N107+Jogoyudan!N107+Tompokersan!N107+Rogotrunan!N107</f>
        <v>0</v>
      </c>
      <c r="O107" s="159">
        <f>'Kecamatan saja'!O107+Citrodiwangsan!O107+Jogotrunan!O107+Ditotrunan!O107+Jogoyudan!O107+Tompokersan!O107+Rogotrunan!O107</f>
        <v>4119753487.5</v>
      </c>
      <c r="P107" s="158">
        <f>'Kecamatan saja'!P107+Citrodiwangsan!P107+Jogotrunan!P107+Ditotrunan!P107+Jogoyudan!P107+Tompokersan!P107+Rogotrunan!P107</f>
        <v>0</v>
      </c>
      <c r="Q107" s="159">
        <f>'Kecamatan saja'!Q107+Citrodiwangsan!Q107+Jogotrunan!Q107+Ditotrunan!Q107+Jogoyudan!Q107+Tompokersan!Q107+Rogotrunan!Q107</f>
        <v>7847149502.1000004</v>
      </c>
      <c r="R107" s="158">
        <f>'Kecamatan saja'!R107+Citrodiwangsan!R107+Jogotrunan!R107+Ditotrunan!R107+Jogoyudan!R107+Tompokersan!R107+Rogotrunan!R107</f>
        <v>0</v>
      </c>
      <c r="S107" s="159">
        <f>'Kecamatan saja'!S107+Citrodiwangsan!S107+Jogotrunan!S107+Ditotrunan!S107+Jogoyudan!S107+Tompokersan!S107+Rogotrunan!S107</f>
        <v>15890477739.599998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'Kecamatan saja'!M108+Citrodiwangsan!M108+Jogotrunan!M108+Ditotrunan!M108+Jogoyudan!M108+Tompokersan!M108+Rogotrunan!M108</f>
        <v>3923574750</v>
      </c>
      <c r="N108" s="140">
        <f>'Kecamatan saja'!N108+Citrodiwangsan!N108+Jogotrunan!N108+Ditotrunan!N108+Jogoyudan!N108+Tompokersan!N108+Rogotrunan!N108</f>
        <v>0</v>
      </c>
      <c r="O108" s="141">
        <f>'Kecamatan saja'!O108+Citrodiwangsan!O108+Jogotrunan!O108+Ditotrunan!O108+Jogoyudan!O108+Tompokersan!O108+Rogotrunan!O108</f>
        <v>4119753487.5</v>
      </c>
      <c r="P108" s="140">
        <f>'Kecamatan saja'!P108+Citrodiwangsan!P108+Jogotrunan!P108+Ditotrunan!P108+Jogoyudan!P108+Tompokersan!P108+Rogotrunan!P108</f>
        <v>0</v>
      </c>
      <c r="Q108" s="141">
        <f>'Kecamatan saja'!Q108+Citrodiwangsan!Q108+Jogotrunan!Q108+Ditotrunan!Q108+Jogoyudan!Q108+Tompokersan!Q108+Rogotrunan!Q108</f>
        <v>7847149502.1000004</v>
      </c>
      <c r="R108" s="140">
        <f>'Kecamatan saja'!R108+Citrodiwangsan!R108+Jogotrunan!R108+Ditotrunan!R108+Jogoyudan!R108+Tompokersan!R108+Rogotrunan!R108</f>
        <v>0</v>
      </c>
      <c r="S108" s="141">
        <f>'Kecamatan saja'!S108+Citrodiwangsan!S108+Jogotrunan!S108+Ditotrunan!S108+Jogoyudan!S108+Tompokersan!S108+Rogotrunan!S108</f>
        <v>15890477739.599998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196"/>
      <c r="H109" s="196"/>
      <c r="I109" s="116"/>
      <c r="J109" s="196"/>
      <c r="K109" s="116"/>
      <c r="L109" s="131"/>
      <c r="M109" s="132">
        <f>'Kecamatan saja'!M109+Citrodiwangsan!M109+Jogotrunan!M109+Ditotrunan!M109+Jogoyudan!M109+Tompokersan!M109+Rogotrunan!M109</f>
        <v>41546750</v>
      </c>
      <c r="N109" s="131">
        <f>'Kecamatan saja'!N109+Citrodiwangsan!N109+Jogotrunan!N109+Ditotrunan!N109+Jogoyudan!N109+Tompokersan!N109+Rogotrunan!N109</f>
        <v>0</v>
      </c>
      <c r="O109" s="132">
        <f>'Kecamatan saja'!O109+Citrodiwangsan!O109+Jogotrunan!O109+Ditotrunan!O109+Jogoyudan!O109+Tompokersan!O109+Rogotrunan!O109</f>
        <v>43624087.5</v>
      </c>
      <c r="P109" s="131">
        <f>'Kecamatan saja'!P109+Citrodiwangsan!P109+Jogotrunan!P109+Ditotrunan!P109+Jogoyudan!P109+Tompokersan!P109+Rogotrunan!P109</f>
        <v>0</v>
      </c>
      <c r="Q109" s="132">
        <f>'Kecamatan saja'!Q109+Citrodiwangsan!Q109+Jogotrunan!Q109+Ditotrunan!Q109+Jogoyudan!Q109+Tompokersan!Q109+Rogotrunan!Q109</f>
        <v>83093500.700000003</v>
      </c>
      <c r="R109" s="131">
        <f>'Kecamatan saja'!R109+Citrodiwangsan!R109+Jogotrunan!R109+Ditotrunan!R109+Jogoyudan!R109+Tompokersan!R109+Rogotrunan!R109</f>
        <v>0</v>
      </c>
      <c r="S109" s="133">
        <f>'Kecamatan saja'!S109+Citrodiwangsan!S109+Jogotrunan!S109+Ditotrunan!S109+Jogoyudan!S109+Tompokersan!S109+Rogotrunan!S109</f>
        <v>168264338.19999999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196"/>
      <c r="H110" s="196"/>
      <c r="I110" s="116"/>
      <c r="J110" s="196"/>
      <c r="K110" s="116"/>
      <c r="L110" s="131"/>
      <c r="M110" s="132">
        <f>'Kecamatan saja'!M110+Citrodiwangsan!M110+Jogotrunan!M110+Ditotrunan!M110+Jogoyudan!M110+Tompokersan!M110+Rogotrunan!M110</f>
        <v>205728100</v>
      </c>
      <c r="N110" s="131">
        <f>'Kecamatan saja'!N110+Citrodiwangsan!N110+Jogotrunan!N110+Ditotrunan!N110+Jogoyudan!N110+Tompokersan!N110+Rogotrunan!N110</f>
        <v>0</v>
      </c>
      <c r="O110" s="132">
        <f>'Kecamatan saja'!O110+Citrodiwangsan!O110+Jogotrunan!O110+Ditotrunan!O110+Jogoyudan!O110+Tompokersan!O110+Rogotrunan!O110</f>
        <v>216014505</v>
      </c>
      <c r="P110" s="131">
        <f>'Kecamatan saja'!P110+Citrodiwangsan!P110+Jogotrunan!P110+Ditotrunan!P110+Jogoyudan!P110+Tompokersan!P110+Rogotrunan!P110</f>
        <v>0</v>
      </c>
      <c r="Q110" s="132">
        <f>'Kecamatan saja'!Q110+Citrodiwangsan!Q110+Jogotrunan!Q110+Ditotrunan!Q110+Jogoyudan!Q110+Tompokersan!Q110+Rogotrunan!Q110</f>
        <v>411456200.69999999</v>
      </c>
      <c r="R110" s="131">
        <f>'Kecamatan saja'!R110+Citrodiwangsan!R110+Jogotrunan!R110+Ditotrunan!R110+Jogoyudan!R110+Tompokersan!R110+Rogotrunan!R110</f>
        <v>0</v>
      </c>
      <c r="S110" s="133">
        <f>'Kecamatan saja'!S110+Citrodiwangsan!S110+Jogotrunan!S110+Ditotrunan!S110+Jogoyudan!S110+Tompokersan!S110+Rogotrunan!S110</f>
        <v>833198805.70000005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196"/>
      <c r="H111" s="196"/>
      <c r="I111" s="116"/>
      <c r="J111" s="196"/>
      <c r="K111" s="116"/>
      <c r="L111" s="131"/>
      <c r="M111" s="132">
        <f>'Kecamatan saja'!M111+Citrodiwangsan!M111+Jogotrunan!M111+Ditotrunan!M111+Jogoyudan!M111+Tompokersan!M111+Rogotrunan!M111</f>
        <v>3676299900</v>
      </c>
      <c r="N111" s="131">
        <f>'Kecamatan saja'!N111+Citrodiwangsan!N111+Jogotrunan!N111+Ditotrunan!N111+Jogoyudan!N111+Tompokersan!N111+Rogotrunan!N111</f>
        <v>0</v>
      </c>
      <c r="O111" s="132">
        <f>'Kecamatan saja'!O111+Citrodiwangsan!O111+Jogotrunan!O111+Ditotrunan!O111+Jogoyudan!O111+Tompokersan!O111+Rogotrunan!O111</f>
        <v>3860114895</v>
      </c>
      <c r="P111" s="131">
        <f>'Kecamatan saja'!P111+Citrodiwangsan!P111+Jogotrunan!P111+Ditotrunan!P111+Jogoyudan!P111+Tompokersan!P111+Rogotrunan!P111</f>
        <v>0</v>
      </c>
      <c r="Q111" s="132">
        <f>'Kecamatan saja'!Q111+Citrodiwangsan!Q111+Jogotrunan!Q111+Ditotrunan!Q111+Jogoyudan!Q111+Tompokersan!Q111+Rogotrunan!Q111</f>
        <v>7352599800.7000008</v>
      </c>
      <c r="R111" s="131">
        <f>'Kecamatan saja'!R111+Citrodiwangsan!R111+Jogotrunan!R111+Ditotrunan!R111+Jogoyudan!R111+Tompokersan!R111+Rogotrunan!R111</f>
        <v>0</v>
      </c>
      <c r="S111" s="133">
        <f>'Kecamatan saja'!S111+Citrodiwangsan!S111+Jogotrunan!S111+Ditotrunan!S111+Jogoyudan!S111+Tompokersan!S111+Rogotrunan!S111</f>
        <v>14889014595.700001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196"/>
      <c r="H112" s="196"/>
      <c r="I112" s="116"/>
      <c r="J112" s="196"/>
      <c r="K112" s="116"/>
      <c r="L112" s="131"/>
      <c r="M112" s="132">
        <f>'Kecamatan saja'!M112+Citrodiwangsan!M112+Jogotrunan!M112+Ditotrunan!M112+Jogoyudan!M112+Tompokersan!M112+Rogotrunan!M112</f>
        <v>0</v>
      </c>
      <c r="N112" s="131">
        <f>'Kecamatan saja'!N112+Citrodiwangsan!N112+Jogotrunan!N112+Ditotrunan!N112+Jogoyudan!N112+Tompokersan!N112+Rogotrunan!N112</f>
        <v>0</v>
      </c>
      <c r="O112" s="132">
        <f>'Kecamatan saja'!O112+Citrodiwangsan!O112+Jogotrunan!O112+Ditotrunan!O112+Jogoyudan!O112+Tompokersan!O112+Rogotrunan!O112</f>
        <v>0</v>
      </c>
      <c r="P112" s="131">
        <f>'Kecamatan saja'!P112+Citrodiwangsan!P112+Jogotrunan!P112+Ditotrunan!P112+Jogoyudan!P112+Tompokersan!P112+Rogotrunan!P112</f>
        <v>0</v>
      </c>
      <c r="Q112" s="132">
        <f>'Kecamatan saja'!Q112+Citrodiwangsan!Q112+Jogotrunan!Q112+Ditotrunan!Q112+Jogoyudan!Q112+Tompokersan!Q112+Rogotrunan!Q112</f>
        <v>0</v>
      </c>
      <c r="R112" s="131">
        <f>'Kecamatan saja'!R112+Citrodiwangsan!R112+Jogotrunan!R112+Ditotrunan!R112+Jogoyudan!R112+Tompokersan!R112+Rogotrunan!R112</f>
        <v>0</v>
      </c>
      <c r="S112" s="133">
        <f>'Kecamatan saja'!S112+Citrodiwangsan!S112+Jogotrunan!S112+Ditotrunan!S112+Jogoyudan!S112+Tompokersan!S112+Rogotrunan!S112</f>
        <v>0</v>
      </c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'Kecamatan saja'!M113+Citrodiwangsan!M113+Jogotrunan!M113+Ditotrunan!M113+Jogoyudan!M113+Tompokersan!M113+Rogotrunan!M113</f>
        <v>90170000</v>
      </c>
      <c r="N113" s="158">
        <f>'Kecamatan saja'!N113+Citrodiwangsan!N113+Jogotrunan!N113+Ditotrunan!N113+Jogoyudan!N113+Tompokersan!N113+Rogotrunan!N113</f>
        <v>0</v>
      </c>
      <c r="O113" s="159">
        <f>'Kecamatan saja'!O113+Citrodiwangsan!O113+Jogotrunan!O113+Ditotrunan!O113+Jogoyudan!O113+Tompokersan!O113+Rogotrunan!O113</f>
        <v>94678500</v>
      </c>
      <c r="P113" s="158">
        <f>'Kecamatan saja'!P113+Citrodiwangsan!P113+Jogotrunan!P113+Ditotrunan!P113+Jogoyudan!P113+Tompokersan!P113+Rogotrunan!P113</f>
        <v>0</v>
      </c>
      <c r="Q113" s="159">
        <f>'Kecamatan saja'!Q113+Citrodiwangsan!Q113+Jogotrunan!Q113+Ditotrunan!Q113+Jogoyudan!Q113+Tompokersan!Q113+Rogotrunan!Q113</f>
        <v>180340001.40000004</v>
      </c>
      <c r="R113" s="158">
        <f>'Kecamatan saja'!R113+Citrodiwangsan!R113+Jogotrunan!R113+Ditotrunan!R113+Jogoyudan!R113+Tompokersan!R113+Rogotrunan!R113</f>
        <v>0</v>
      </c>
      <c r="S113" s="159">
        <f>'Kecamatan saja'!S113+Citrodiwangsan!S113+Jogotrunan!S113+Ditotrunan!S113+Jogoyudan!S113+Tompokersan!S113+Rogotrunan!S113</f>
        <v>365188501.39999998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'Kecamatan saja'!M114+Citrodiwangsan!M114+Jogotrunan!M114+Ditotrunan!M114+Jogoyudan!M114+Tompokersan!M114+Rogotrunan!M114</f>
        <v>73745000</v>
      </c>
      <c r="N114" s="140">
        <f>'Kecamatan saja'!N114+Citrodiwangsan!N114+Jogotrunan!N114+Ditotrunan!N114+Jogoyudan!N114+Tompokersan!N114+Rogotrunan!N114</f>
        <v>0</v>
      </c>
      <c r="O114" s="141">
        <f>'Kecamatan saja'!O114+Citrodiwangsan!O114+Jogotrunan!O114+Ditotrunan!O114+Jogoyudan!O114+Tompokersan!O114+Rogotrunan!O114</f>
        <v>77432250</v>
      </c>
      <c r="P114" s="140">
        <f>'Kecamatan saja'!P114+Citrodiwangsan!P114+Jogotrunan!P114+Ditotrunan!P114+Jogoyudan!P114+Tompokersan!P114+Rogotrunan!P114</f>
        <v>0</v>
      </c>
      <c r="Q114" s="141">
        <f>'Kecamatan saja'!Q114+Citrodiwangsan!Q114+Jogotrunan!Q114+Ditotrunan!Q114+Jogoyudan!Q114+Tompokersan!Q114+Rogotrunan!Q114</f>
        <v>147490000.69999999</v>
      </c>
      <c r="R114" s="140">
        <f>'Kecamatan saja'!R114+Citrodiwangsan!R114+Jogotrunan!R114+Ditotrunan!R114+Jogoyudan!R114+Tompokersan!R114+Rogotrunan!R114</f>
        <v>0</v>
      </c>
      <c r="S114" s="141">
        <f>'Kecamatan saja'!S114+Citrodiwangsan!S114+Jogotrunan!S114+Ditotrunan!S114+Jogoyudan!S114+Tompokersan!S114+Rogotrunan!S114</f>
        <v>298667250.69999999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196"/>
      <c r="H115" s="196"/>
      <c r="I115" s="116"/>
      <c r="J115" s="196"/>
      <c r="K115" s="116"/>
      <c r="L115" s="131"/>
      <c r="M115" s="132">
        <f>'Kecamatan saja'!M115+Citrodiwangsan!M115+Jogotrunan!M115+Ditotrunan!M115+Jogoyudan!M115+Tompokersan!M115+Rogotrunan!M115</f>
        <v>73745000</v>
      </c>
      <c r="N115" s="131">
        <f>'Kecamatan saja'!N115+Citrodiwangsan!N115+Jogotrunan!N115+Ditotrunan!N115+Jogoyudan!N115+Tompokersan!N115+Rogotrunan!N115</f>
        <v>0</v>
      </c>
      <c r="O115" s="132">
        <f>'Kecamatan saja'!O115+Citrodiwangsan!O115+Jogotrunan!O115+Ditotrunan!O115+Jogoyudan!O115+Tompokersan!O115+Rogotrunan!O115</f>
        <v>77432250</v>
      </c>
      <c r="P115" s="131">
        <f>'Kecamatan saja'!P115+Citrodiwangsan!P115+Jogotrunan!P115+Ditotrunan!P115+Jogoyudan!P115+Tompokersan!P115+Rogotrunan!P115</f>
        <v>0</v>
      </c>
      <c r="Q115" s="132">
        <f>'Kecamatan saja'!Q115+Citrodiwangsan!Q115+Jogotrunan!Q115+Ditotrunan!Q115+Jogoyudan!Q115+Tompokersan!Q115+Rogotrunan!Q115</f>
        <v>147490000.69999999</v>
      </c>
      <c r="R115" s="131">
        <f>'Kecamatan saja'!R115+Citrodiwangsan!R115+Jogotrunan!R115+Ditotrunan!R115+Jogoyudan!R115+Tompokersan!R115+Rogotrunan!R115</f>
        <v>0</v>
      </c>
      <c r="S115" s="133">
        <f>'Kecamatan saja'!S115+Citrodiwangsan!S115+Jogotrunan!S115+Ditotrunan!S115+Jogoyudan!S115+Tompokersan!S115+Rogotrunan!S115</f>
        <v>298667250.69999999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'Kecamatan saja'!M116+Citrodiwangsan!M116+Jogotrunan!M116+Ditotrunan!M116+Jogoyudan!M116+Tompokersan!M116+Rogotrunan!M116</f>
        <v>16425000</v>
      </c>
      <c r="N116" s="140">
        <f>'Kecamatan saja'!N116+Citrodiwangsan!N116+Jogotrunan!N116+Ditotrunan!N116+Jogoyudan!N116+Tompokersan!N116+Rogotrunan!N116</f>
        <v>0</v>
      </c>
      <c r="O116" s="141">
        <f>'Kecamatan saja'!O116+Citrodiwangsan!O116+Jogotrunan!O116+Ditotrunan!O116+Jogoyudan!O116+Tompokersan!O116+Rogotrunan!O116</f>
        <v>17246250</v>
      </c>
      <c r="P116" s="140">
        <f>'Kecamatan saja'!P116+Citrodiwangsan!P116+Jogotrunan!P116+Ditotrunan!P116+Jogoyudan!P116+Tompokersan!P116+Rogotrunan!P116</f>
        <v>0</v>
      </c>
      <c r="Q116" s="141">
        <f>'Kecamatan saja'!Q116+Citrodiwangsan!Q116+Jogotrunan!Q116+Ditotrunan!Q116+Jogoyudan!Q116+Tompokersan!Q116+Rogotrunan!Q116</f>
        <v>32850000.700000007</v>
      </c>
      <c r="R116" s="140">
        <f>'Kecamatan saja'!R116+Citrodiwangsan!R116+Jogotrunan!R116+Ditotrunan!R116+Jogoyudan!R116+Tompokersan!R116+Rogotrunan!R116</f>
        <v>0</v>
      </c>
      <c r="S116" s="141">
        <f>'Kecamatan saja'!S116+Citrodiwangsan!S116+Jogotrunan!S116+Ditotrunan!S116+Jogoyudan!S116+Tompokersan!S116+Rogotrunan!S116</f>
        <v>66521250.70000001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196"/>
      <c r="H117" s="196"/>
      <c r="I117" s="116"/>
      <c r="J117" s="196"/>
      <c r="K117" s="116"/>
      <c r="L117" s="131"/>
      <c r="M117" s="132">
        <f>'Kecamatan saja'!M117+Citrodiwangsan!M117+Jogotrunan!M117+Ditotrunan!M117+Jogoyudan!M117+Tompokersan!M117+Rogotrunan!M117</f>
        <v>16425000</v>
      </c>
      <c r="N117" s="131">
        <f>'Kecamatan saja'!N117+Citrodiwangsan!N117+Jogotrunan!N117+Ditotrunan!N117+Jogoyudan!N117+Tompokersan!N117+Rogotrunan!N117</f>
        <v>0</v>
      </c>
      <c r="O117" s="132">
        <f>'Kecamatan saja'!O117+Citrodiwangsan!O117+Jogotrunan!O117+Ditotrunan!O117+Jogoyudan!O117+Tompokersan!O117+Rogotrunan!O117</f>
        <v>17246250</v>
      </c>
      <c r="P117" s="131">
        <f>'Kecamatan saja'!P117+Citrodiwangsan!P117+Jogotrunan!P117+Ditotrunan!P117+Jogoyudan!P117+Tompokersan!P117+Rogotrunan!P117</f>
        <v>0</v>
      </c>
      <c r="Q117" s="132">
        <f>'Kecamatan saja'!Q117+Citrodiwangsan!Q117+Jogotrunan!Q117+Ditotrunan!Q117+Jogoyudan!Q117+Tompokersan!Q117+Rogotrunan!Q117</f>
        <v>32850000.700000007</v>
      </c>
      <c r="R117" s="131">
        <f>'Kecamatan saja'!R117+Citrodiwangsan!R117+Jogotrunan!R117+Ditotrunan!R117+Jogoyudan!R117+Tompokersan!R117+Rogotrunan!R117</f>
        <v>0</v>
      </c>
      <c r="S117" s="133">
        <f>'Kecamatan saja'!S117+Citrodiwangsan!S117+Jogotrunan!S117+Ditotrunan!S117+Jogoyudan!S117+Tompokersan!S117+Rogotrunan!S117</f>
        <v>66521250.70000001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196"/>
      <c r="H118" s="196"/>
      <c r="I118" s="116"/>
      <c r="J118" s="196"/>
      <c r="K118" s="116"/>
      <c r="L118" s="131"/>
      <c r="M118" s="132">
        <f>'Kecamatan saja'!M118+Citrodiwangsan!M118+Jogotrunan!M118+Ditotrunan!M118+Jogoyudan!M118+Tompokersan!M118+Rogotrunan!M118</f>
        <v>0</v>
      </c>
      <c r="N118" s="131">
        <f>'Kecamatan saja'!N118+Citrodiwangsan!N118+Jogotrunan!N118+Ditotrunan!N118+Jogoyudan!N118+Tompokersan!N118+Rogotrunan!N118</f>
        <v>0</v>
      </c>
      <c r="O118" s="132">
        <f>'Kecamatan saja'!O118+Citrodiwangsan!O118+Jogotrunan!O118+Ditotrunan!O118+Jogoyudan!O118+Tompokersan!O118+Rogotrunan!O118</f>
        <v>0</v>
      </c>
      <c r="P118" s="131">
        <f>'Kecamatan saja'!P118+Citrodiwangsan!P118+Jogotrunan!P118+Ditotrunan!P118+Jogoyudan!P118+Tompokersan!P118+Rogotrunan!P118</f>
        <v>0</v>
      </c>
      <c r="Q118" s="132">
        <f>'Kecamatan saja'!Q118+Citrodiwangsan!Q118+Jogotrunan!Q118+Ditotrunan!Q118+Jogoyudan!Q118+Tompokersan!Q118+Rogotrunan!Q118</f>
        <v>0</v>
      </c>
      <c r="R118" s="131">
        <f>'Kecamatan saja'!R118+Citrodiwangsan!R118+Jogotrunan!R118+Ditotrunan!R118+Jogoyudan!R118+Tompokersan!R118+Rogotrunan!R118</f>
        <v>0</v>
      </c>
      <c r="S118" s="133">
        <f>'Kecamatan saja'!S118+Citrodiwangsan!S118+Jogotrunan!S118+Ditotrunan!S118+Jogoyudan!S118+Tompokersan!S118+Rogotrunan!S118</f>
        <v>0</v>
      </c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'Kecamatan saja'!M119+Citrodiwangsan!M119+Jogotrunan!M119+Ditotrunan!M119+Jogoyudan!M119+Tompokersan!M119+Rogotrunan!M119</f>
        <v>62200000</v>
      </c>
      <c r="N119" s="158">
        <f>'Kecamatan saja'!N119+Citrodiwangsan!N119+Jogotrunan!N119+Ditotrunan!N119+Jogoyudan!N119+Tompokersan!N119+Rogotrunan!N119</f>
        <v>0</v>
      </c>
      <c r="O119" s="159">
        <f>'Kecamatan saja'!O119+Citrodiwangsan!O119+Jogotrunan!O119+Ditotrunan!O119+Jogoyudan!O119+Tompokersan!O119+Rogotrunan!O119</f>
        <v>65310000</v>
      </c>
      <c r="P119" s="158">
        <f>'Kecamatan saja'!P119+Citrodiwangsan!P119+Jogotrunan!P119+Ditotrunan!P119+Jogoyudan!P119+Tompokersan!P119+Rogotrunan!P119</f>
        <v>0</v>
      </c>
      <c r="Q119" s="159">
        <f>'Kecamatan saja'!Q119+Citrodiwangsan!Q119+Jogotrunan!Q119+Ditotrunan!Q119+Jogoyudan!Q119+Tompokersan!Q119+Rogotrunan!Q119</f>
        <v>124400000.69999999</v>
      </c>
      <c r="R119" s="158">
        <f>'Kecamatan saja'!R119+Citrodiwangsan!R119+Jogotrunan!R119+Ditotrunan!R119+Jogoyudan!R119+Tompokersan!R119+Rogotrunan!R119</f>
        <v>0</v>
      </c>
      <c r="S119" s="159">
        <f>'Kecamatan saja'!S119+Citrodiwangsan!S119+Jogotrunan!S119+Ditotrunan!S119+Jogoyudan!S119+Tompokersan!S119+Rogotrunan!S119</f>
        <v>251910000.69999996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'Kecamatan saja'!M120+Citrodiwangsan!M120+Jogotrunan!M120+Ditotrunan!M120+Jogoyudan!M120+Tompokersan!M120+Rogotrunan!M120</f>
        <v>62200000</v>
      </c>
      <c r="N120" s="140">
        <f>'Kecamatan saja'!N120+Citrodiwangsan!N120+Jogotrunan!N120+Ditotrunan!N120+Jogoyudan!N120+Tompokersan!N120+Rogotrunan!N120</f>
        <v>0</v>
      </c>
      <c r="O120" s="141">
        <f>'Kecamatan saja'!O120+Citrodiwangsan!O120+Jogotrunan!O120+Ditotrunan!O120+Jogoyudan!O120+Tompokersan!O120+Rogotrunan!O120</f>
        <v>65310000</v>
      </c>
      <c r="P120" s="140">
        <f>'Kecamatan saja'!P120+Citrodiwangsan!P120+Jogotrunan!P120+Ditotrunan!P120+Jogoyudan!P120+Tompokersan!P120+Rogotrunan!P120</f>
        <v>0</v>
      </c>
      <c r="Q120" s="141">
        <f>'Kecamatan saja'!Q120+Citrodiwangsan!Q120+Jogotrunan!Q120+Ditotrunan!Q120+Jogoyudan!Q120+Tompokersan!Q120+Rogotrunan!Q120</f>
        <v>124400000.69999999</v>
      </c>
      <c r="R120" s="140">
        <f>'Kecamatan saja'!R120+Citrodiwangsan!R120+Jogotrunan!R120+Ditotrunan!R120+Jogoyudan!R120+Tompokersan!R120+Rogotrunan!R120</f>
        <v>0</v>
      </c>
      <c r="S120" s="141">
        <f>'Kecamatan saja'!S120+Citrodiwangsan!S120+Jogotrunan!S120+Ditotrunan!S120+Jogoyudan!S120+Tompokersan!S120+Rogotrunan!S120</f>
        <v>251910000.69999996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>
        <f>'Kecamatan saja'!M121+Citrodiwangsan!M121+Jogotrunan!M121+Ditotrunan!M121+Jogoyudan!M121+Tompokersan!M121+Rogotrunan!M121</f>
        <v>62200000</v>
      </c>
      <c r="N121" s="142">
        <f>'Kecamatan saja'!N121+Citrodiwangsan!N121+Jogotrunan!N121+Ditotrunan!N121+Jogoyudan!N121+Tompokersan!N121+Rogotrunan!N121</f>
        <v>0</v>
      </c>
      <c r="O121" s="127">
        <f>'Kecamatan saja'!O121+Citrodiwangsan!O121+Jogotrunan!O121+Ditotrunan!O121+Jogoyudan!O121+Tompokersan!O121+Rogotrunan!O121</f>
        <v>65310000</v>
      </c>
      <c r="P121" s="128">
        <f>'Kecamatan saja'!P121+Citrodiwangsan!P121+Jogotrunan!P121+Ditotrunan!P121+Jogoyudan!P121+Tompokersan!P121+Rogotrunan!P121</f>
        <v>0</v>
      </c>
      <c r="Q121" s="127">
        <f>'Kecamatan saja'!Q121+Citrodiwangsan!Q121+Jogotrunan!Q121+Ditotrunan!Q121+Jogoyudan!Q121+Tompokersan!Q121+Rogotrunan!Q121</f>
        <v>124400000.69999999</v>
      </c>
      <c r="R121" s="128">
        <f>'Kecamatan saja'!R121+Citrodiwangsan!R121+Jogotrunan!R121+Ditotrunan!R121+Jogoyudan!R121+Tompokersan!R121+Rogotrunan!R121</f>
        <v>0</v>
      </c>
      <c r="S121" s="129">
        <f>'Kecamatan saja'!S121+Citrodiwangsan!S121+Jogotrunan!S121+Ditotrunan!S121+Jogoyudan!S121+Tompokersan!S121+Rogotrunan!S121</f>
        <v>251910000.69999996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mergeCells count="20"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8" sqref="D8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customWidth="1"/>
    <col min="7" max="7" width="13.140625" style="101" customWidth="1"/>
    <col min="8" max="8" width="9.42578125" style="101" customWidth="1"/>
    <col min="9" max="9" width="9.42578125" style="102" customWidth="1"/>
    <col min="10" max="10" width="9.28515625" style="101" customWidth="1"/>
    <col min="11" max="11" width="9.28515625" style="102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6415166299</v>
      </c>
      <c r="N12" s="114"/>
      <c r="O12" s="132">
        <v>6415166299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6370766299</v>
      </c>
      <c r="N13" s="156"/>
      <c r="O13" s="159">
        <f>O14+O22+O32+O51+O78+O83+O40+O64</f>
        <v>6689304613.9500008</v>
      </c>
      <c r="P13" s="156"/>
      <c r="Q13" s="159">
        <f>Q14+Q22+Q32+Q51+Q78+Q83+Q40+Q64</f>
        <v>12741532605.500004</v>
      </c>
      <c r="R13" s="156"/>
      <c r="S13" s="159">
        <f>S14+S22+S32+S51+S78+S83+S40+S64</f>
        <v>25801603518.449997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3784000</v>
      </c>
      <c r="N14" s="187"/>
      <c r="O14" s="139">
        <f>SUM(O15:O21)</f>
        <v>3973200</v>
      </c>
      <c r="P14" s="187"/>
      <c r="Q14" s="139">
        <f>SUM(Q15:Q21)</f>
        <v>7568000.6999999993</v>
      </c>
      <c r="R14" s="187"/>
      <c r="S14" s="139">
        <f>SUM(S15:S21)</f>
        <v>15325200.699999997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115"/>
      <c r="I15" s="116"/>
      <c r="J15" s="115"/>
      <c r="K15" s="116"/>
      <c r="L15" s="114"/>
      <c r="M15" s="116"/>
      <c r="N15" s="114"/>
      <c r="O15" s="116">
        <f t="shared" ref="O15" si="0">M15+(0.05*M15)</f>
        <v>0</v>
      </c>
      <c r="P15" s="199"/>
      <c r="Q15" s="116">
        <f t="shared" ref="Q15" si="1">M15+(0.1+M15)</f>
        <v>0.1</v>
      </c>
      <c r="R15" s="199"/>
      <c r="S15" s="116">
        <f t="shared" ref="S15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115"/>
      <c r="I16" s="116"/>
      <c r="J16" s="115"/>
      <c r="K16" s="116"/>
      <c r="L16" s="114"/>
      <c r="M16" s="116"/>
      <c r="N16" s="114"/>
      <c r="O16" s="116">
        <f t="shared" ref="O16:O21" si="3">M16+(0.05*M16)</f>
        <v>0</v>
      </c>
      <c r="P16" s="199"/>
      <c r="Q16" s="116">
        <f t="shared" ref="Q16:Q21" si="4">M16+(0.1+M16)</f>
        <v>0.1</v>
      </c>
      <c r="R16" s="199"/>
      <c r="S16" s="116">
        <f t="shared" ref="S16:S21" si="5">M16+O16+Q16</f>
        <v>0.1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>
        <v>2376000</v>
      </c>
      <c r="N17" s="128"/>
      <c r="O17" s="127">
        <f t="shared" si="3"/>
        <v>2494800</v>
      </c>
      <c r="P17" s="200"/>
      <c r="Q17" s="127">
        <f t="shared" si="4"/>
        <v>4752000.0999999996</v>
      </c>
      <c r="R17" s="200"/>
      <c r="S17" s="200">
        <f t="shared" si="5"/>
        <v>9622800.0999999996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115"/>
      <c r="H18" s="115"/>
      <c r="I18" s="116"/>
      <c r="J18" s="115"/>
      <c r="K18" s="116"/>
      <c r="L18" s="164"/>
      <c r="M18" s="116"/>
      <c r="N18" s="164"/>
      <c r="O18" s="116">
        <f t="shared" si="3"/>
        <v>0</v>
      </c>
      <c r="P18" s="164"/>
      <c r="Q18" s="116">
        <f t="shared" si="4"/>
        <v>0.1</v>
      </c>
      <c r="R18" s="164"/>
      <c r="S18" s="118">
        <f t="shared" si="5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115"/>
      <c r="H19" s="115"/>
      <c r="I19" s="116"/>
      <c r="J19" s="115"/>
      <c r="K19" s="116"/>
      <c r="L19" s="164"/>
      <c r="M19" s="116"/>
      <c r="N19" s="164"/>
      <c r="O19" s="116">
        <f t="shared" si="3"/>
        <v>0</v>
      </c>
      <c r="P19" s="164"/>
      <c r="Q19" s="116">
        <f t="shared" si="4"/>
        <v>0.1</v>
      </c>
      <c r="R19" s="164"/>
      <c r="S19" s="118">
        <f t="shared" si="5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>
        <v>1408000</v>
      </c>
      <c r="N20" s="128">
        <v>0.86</v>
      </c>
      <c r="O20" s="127">
        <f t="shared" si="3"/>
        <v>1478400</v>
      </c>
      <c r="P20" s="128"/>
      <c r="Q20" s="127">
        <f t="shared" si="4"/>
        <v>2816000.1</v>
      </c>
      <c r="R20" s="128"/>
      <c r="S20" s="129">
        <f t="shared" si="5"/>
        <v>5702400.0999999996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115"/>
      <c r="H21" s="115"/>
      <c r="I21" s="116"/>
      <c r="J21" s="115"/>
      <c r="K21" s="116"/>
      <c r="L21" s="115"/>
      <c r="M21" s="116"/>
      <c r="N21" s="115"/>
      <c r="O21" s="116">
        <f t="shared" si="3"/>
        <v>0</v>
      </c>
      <c r="P21" s="115"/>
      <c r="Q21" s="116">
        <f t="shared" si="4"/>
        <v>0.1</v>
      </c>
      <c r="R21" s="115"/>
      <c r="S21" s="118">
        <f t="shared" si="5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5684517909</v>
      </c>
      <c r="N22" s="140"/>
      <c r="O22" s="141">
        <f>SUM(O23:O29)</f>
        <v>5968743804.4500008</v>
      </c>
      <c r="P22" s="140"/>
      <c r="Q22" s="141">
        <f>SUM(Q23:Q29)</f>
        <v>11369035818.700003</v>
      </c>
      <c r="R22" s="140"/>
      <c r="S22" s="141">
        <f>SUM(S23:S29)</f>
        <v>23022297532.149994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>
        <v>5651946797</v>
      </c>
      <c r="N23" s="142"/>
      <c r="O23" s="127">
        <f>M23+(0.05*M23)</f>
        <v>5934544136.8500004</v>
      </c>
      <c r="P23" s="128"/>
      <c r="Q23" s="127">
        <f>M23+(0.1+M23)</f>
        <v>11303893594.1</v>
      </c>
      <c r="R23" s="128"/>
      <c r="S23" s="129">
        <f>M23+O23+Q23</f>
        <v>22890384527.950001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31163112</v>
      </c>
      <c r="N24" s="142"/>
      <c r="O24" s="127">
        <f t="shared" ref="O24:O31" si="6">M24+(0.05*M24)</f>
        <v>32721267.600000001</v>
      </c>
      <c r="P24" s="128"/>
      <c r="Q24" s="127">
        <f t="shared" ref="Q24:Q31" si="7">M24+(0.1+M24)</f>
        <v>62326224.100000001</v>
      </c>
      <c r="R24" s="128"/>
      <c r="S24" s="129">
        <f t="shared" ref="S24:S31" si="8">M24+O24+Q24</f>
        <v>126210603.7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115"/>
      <c r="H25" s="115"/>
      <c r="I25" s="116"/>
      <c r="J25" s="115"/>
      <c r="K25" s="116"/>
      <c r="L25" s="131"/>
      <c r="M25" s="132"/>
      <c r="N25" s="131"/>
      <c r="O25" s="132">
        <f t="shared" si="6"/>
        <v>0</v>
      </c>
      <c r="P25" s="131"/>
      <c r="Q25" s="132">
        <f t="shared" si="7"/>
        <v>0.1</v>
      </c>
      <c r="R25" s="131"/>
      <c r="S25" s="133">
        <f t="shared" si="8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115"/>
      <c r="H26" s="115"/>
      <c r="I26" s="116"/>
      <c r="J26" s="115"/>
      <c r="K26" s="116"/>
      <c r="L26" s="131"/>
      <c r="M26" s="132"/>
      <c r="N26" s="131"/>
      <c r="O26" s="132">
        <f t="shared" si="6"/>
        <v>0</v>
      </c>
      <c r="P26" s="131"/>
      <c r="Q26" s="132">
        <f t="shared" si="7"/>
        <v>0.1</v>
      </c>
      <c r="R26" s="131"/>
      <c r="S26" s="133">
        <f t="shared" si="8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115"/>
      <c r="H27" s="115"/>
      <c r="I27" s="116"/>
      <c r="J27" s="115"/>
      <c r="K27" s="116"/>
      <c r="L27" s="131"/>
      <c r="M27" s="132"/>
      <c r="N27" s="131"/>
      <c r="O27" s="132">
        <f t="shared" si="6"/>
        <v>0</v>
      </c>
      <c r="P27" s="131"/>
      <c r="Q27" s="132">
        <f t="shared" si="7"/>
        <v>0.1</v>
      </c>
      <c r="R27" s="131"/>
      <c r="S27" s="133">
        <f t="shared" si="8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v>1408000</v>
      </c>
      <c r="N28" s="142"/>
      <c r="O28" s="127">
        <f t="shared" si="6"/>
        <v>1478400</v>
      </c>
      <c r="P28" s="128"/>
      <c r="Q28" s="127">
        <f t="shared" si="7"/>
        <v>2816000.1</v>
      </c>
      <c r="R28" s="128"/>
      <c r="S28" s="129">
        <f t="shared" si="8"/>
        <v>5702400.0999999996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115"/>
      <c r="H29" s="115"/>
      <c r="I29" s="116"/>
      <c r="J29" s="115"/>
      <c r="K29" s="116"/>
      <c r="L29" s="131"/>
      <c r="M29" s="132"/>
      <c r="N29" s="131"/>
      <c r="O29" s="132">
        <f t="shared" si="6"/>
        <v>0</v>
      </c>
      <c r="P29" s="131"/>
      <c r="Q29" s="132">
        <f t="shared" si="7"/>
        <v>0.1</v>
      </c>
      <c r="R29" s="131"/>
      <c r="S29" s="133">
        <f t="shared" si="8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115"/>
      <c r="H30" s="115"/>
      <c r="I30" s="116"/>
      <c r="J30" s="115"/>
      <c r="K30" s="116"/>
      <c r="L30" s="134"/>
      <c r="M30" s="132"/>
      <c r="N30" s="134"/>
      <c r="O30" s="132">
        <f t="shared" si="6"/>
        <v>0</v>
      </c>
      <c r="P30" s="134"/>
      <c r="Q30" s="132">
        <f t="shared" si="7"/>
        <v>0.1</v>
      </c>
      <c r="R30" s="134"/>
      <c r="S30" s="133">
        <f t="shared" si="8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115"/>
      <c r="H31" s="115"/>
      <c r="I31" s="116"/>
      <c r="J31" s="115"/>
      <c r="K31" s="116"/>
      <c r="L31" s="134"/>
      <c r="M31" s="132"/>
      <c r="N31" s="134"/>
      <c r="O31" s="132">
        <f t="shared" si="6"/>
        <v>0</v>
      </c>
      <c r="P31" s="134"/>
      <c r="Q31" s="132">
        <f t="shared" si="7"/>
        <v>0.1</v>
      </c>
      <c r="R31" s="134"/>
      <c r="S31" s="133">
        <f t="shared" si="8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6048000</v>
      </c>
      <c r="N32" s="165"/>
      <c r="O32" s="141">
        <f>SUM(O33:O39)</f>
        <v>6350400</v>
      </c>
      <c r="P32" s="165"/>
      <c r="Q32" s="141">
        <f>SUM(Q33:Q39)</f>
        <v>12096000.699999999</v>
      </c>
      <c r="R32" s="165"/>
      <c r="S32" s="141">
        <f>SUM(S33:S39)</f>
        <v>24494400.700000003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115"/>
      <c r="H33" s="115"/>
      <c r="I33" s="116"/>
      <c r="J33" s="115"/>
      <c r="K33" s="116"/>
      <c r="L33" s="134"/>
      <c r="M33" s="132"/>
      <c r="N33" s="134"/>
      <c r="O33" s="132">
        <f t="shared" ref="O33:O39" si="9">M33+(0.05*M33)</f>
        <v>0</v>
      </c>
      <c r="P33" s="134"/>
      <c r="Q33" s="132">
        <f t="shared" ref="Q33:Q39" si="10">M33+(0.1+M33)</f>
        <v>0.1</v>
      </c>
      <c r="R33" s="134"/>
      <c r="S33" s="133">
        <f t="shared" ref="S33:S39" si="11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115"/>
      <c r="H34" s="115"/>
      <c r="I34" s="116"/>
      <c r="J34" s="115"/>
      <c r="K34" s="116"/>
      <c r="L34" s="134"/>
      <c r="M34" s="132"/>
      <c r="N34" s="134"/>
      <c r="O34" s="132">
        <f t="shared" si="9"/>
        <v>0</v>
      </c>
      <c r="P34" s="134"/>
      <c r="Q34" s="132">
        <f t="shared" si="10"/>
        <v>0.1</v>
      </c>
      <c r="R34" s="134"/>
      <c r="S34" s="133">
        <f t="shared" si="11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115"/>
      <c r="H35" s="115"/>
      <c r="I35" s="116"/>
      <c r="J35" s="115"/>
      <c r="K35" s="116"/>
      <c r="L35" s="134"/>
      <c r="M35" s="132"/>
      <c r="N35" s="134"/>
      <c r="O35" s="132">
        <f t="shared" si="9"/>
        <v>0</v>
      </c>
      <c r="P35" s="134"/>
      <c r="Q35" s="132">
        <f t="shared" si="10"/>
        <v>0.1</v>
      </c>
      <c r="R35" s="134"/>
      <c r="S35" s="133">
        <f t="shared" si="11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115"/>
      <c r="H36" s="115"/>
      <c r="I36" s="116"/>
      <c r="J36" s="115"/>
      <c r="K36" s="116"/>
      <c r="L36" s="134"/>
      <c r="M36" s="132"/>
      <c r="N36" s="134"/>
      <c r="O36" s="132">
        <f t="shared" si="9"/>
        <v>0</v>
      </c>
      <c r="P36" s="134"/>
      <c r="Q36" s="132">
        <f t="shared" si="10"/>
        <v>0.1</v>
      </c>
      <c r="R36" s="134"/>
      <c r="S36" s="133">
        <f t="shared" si="11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115"/>
      <c r="H37" s="115"/>
      <c r="I37" s="116"/>
      <c r="J37" s="115"/>
      <c r="K37" s="116"/>
      <c r="L37" s="134"/>
      <c r="M37" s="132"/>
      <c r="N37" s="134"/>
      <c r="O37" s="132">
        <f t="shared" si="9"/>
        <v>0</v>
      </c>
      <c r="P37" s="134"/>
      <c r="Q37" s="132">
        <f t="shared" si="10"/>
        <v>0.1</v>
      </c>
      <c r="R37" s="134"/>
      <c r="S37" s="133">
        <f t="shared" si="11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v>6048000</v>
      </c>
      <c r="N38" s="146"/>
      <c r="O38" s="127">
        <f t="shared" si="9"/>
        <v>6350400</v>
      </c>
      <c r="P38" s="128"/>
      <c r="Q38" s="127">
        <f t="shared" si="10"/>
        <v>12096000.1</v>
      </c>
      <c r="R38" s="128"/>
      <c r="S38" s="129">
        <f t="shared" si="11"/>
        <v>24494400.100000001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115"/>
      <c r="H39" s="115"/>
      <c r="I39" s="116"/>
      <c r="J39" s="115"/>
      <c r="K39" s="116"/>
      <c r="L39" s="134"/>
      <c r="M39" s="132"/>
      <c r="N39" s="134"/>
      <c r="O39" s="132">
        <f t="shared" si="9"/>
        <v>0</v>
      </c>
      <c r="P39" s="134"/>
      <c r="Q39" s="132">
        <f t="shared" si="10"/>
        <v>0.1</v>
      </c>
      <c r="R39" s="134"/>
      <c r="S39" s="133">
        <f t="shared" si="11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0</v>
      </c>
      <c r="N40" s="165"/>
      <c r="O40" s="141">
        <f>SUM(O41:O50)</f>
        <v>0</v>
      </c>
      <c r="P40" s="165"/>
      <c r="Q40" s="141">
        <f>SUM(Q41:Q50)</f>
        <v>0.99999999999999989</v>
      </c>
      <c r="R40" s="165"/>
      <c r="S40" s="141">
        <f>SUM(S41:S50)</f>
        <v>0.99999999999999989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115"/>
      <c r="H41" s="115"/>
      <c r="I41" s="116"/>
      <c r="J41" s="115"/>
      <c r="K41" s="116"/>
      <c r="L41" s="134"/>
      <c r="M41" s="132"/>
      <c r="N41" s="134"/>
      <c r="O41" s="132">
        <f t="shared" ref="O41:O50" si="12">M41+(0.05*M41)</f>
        <v>0</v>
      </c>
      <c r="P41" s="134"/>
      <c r="Q41" s="132">
        <f t="shared" ref="Q41:Q50" si="13">M41+(0.1+M41)</f>
        <v>0.1</v>
      </c>
      <c r="R41" s="134"/>
      <c r="S41" s="133">
        <f t="shared" ref="S41:S50" si="14">M41+O41+Q41</f>
        <v>0.1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196"/>
      <c r="H42" s="196"/>
      <c r="I42" s="116"/>
      <c r="J42" s="196"/>
      <c r="K42" s="116"/>
      <c r="L42" s="134"/>
      <c r="M42" s="132"/>
      <c r="N42" s="134"/>
      <c r="O42" s="132">
        <f t="shared" si="12"/>
        <v>0</v>
      </c>
      <c r="P42" s="134"/>
      <c r="Q42" s="132">
        <f t="shared" si="13"/>
        <v>0.1</v>
      </c>
      <c r="R42" s="134"/>
      <c r="S42" s="133">
        <f t="shared" si="14"/>
        <v>0.1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196"/>
      <c r="H43" s="196"/>
      <c r="I43" s="116"/>
      <c r="J43" s="196"/>
      <c r="K43" s="116"/>
      <c r="L43" s="134"/>
      <c r="M43" s="132"/>
      <c r="N43" s="134"/>
      <c r="O43" s="132">
        <f t="shared" si="12"/>
        <v>0</v>
      </c>
      <c r="P43" s="134"/>
      <c r="Q43" s="132">
        <f t="shared" si="13"/>
        <v>0.1</v>
      </c>
      <c r="R43" s="134"/>
      <c r="S43" s="133">
        <f t="shared" si="14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115"/>
      <c r="H44" s="115"/>
      <c r="I44" s="116"/>
      <c r="J44" s="115"/>
      <c r="K44" s="116"/>
      <c r="L44" s="134"/>
      <c r="M44" s="132"/>
      <c r="N44" s="134"/>
      <c r="O44" s="132">
        <f t="shared" si="12"/>
        <v>0</v>
      </c>
      <c r="P44" s="134"/>
      <c r="Q44" s="132">
        <f t="shared" si="13"/>
        <v>0.1</v>
      </c>
      <c r="R44" s="134"/>
      <c r="S44" s="133">
        <f t="shared" si="14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115"/>
      <c r="H45" s="115"/>
      <c r="I45" s="116"/>
      <c r="J45" s="115"/>
      <c r="K45" s="116"/>
      <c r="L45" s="134"/>
      <c r="M45" s="132"/>
      <c r="N45" s="134"/>
      <c r="O45" s="132">
        <f t="shared" si="12"/>
        <v>0</v>
      </c>
      <c r="P45" s="134"/>
      <c r="Q45" s="132">
        <f t="shared" si="13"/>
        <v>0.1</v>
      </c>
      <c r="R45" s="134"/>
      <c r="S45" s="133">
        <f t="shared" si="14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115"/>
      <c r="H46" s="115"/>
      <c r="I46" s="116"/>
      <c r="J46" s="115"/>
      <c r="K46" s="116"/>
      <c r="L46" s="134"/>
      <c r="M46" s="132"/>
      <c r="N46" s="134"/>
      <c r="O46" s="132">
        <f t="shared" si="12"/>
        <v>0</v>
      </c>
      <c r="P46" s="134"/>
      <c r="Q46" s="132">
        <f t="shared" si="13"/>
        <v>0.1</v>
      </c>
      <c r="R46" s="134"/>
      <c r="S46" s="133">
        <f t="shared" si="14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115"/>
      <c r="H47" s="115"/>
      <c r="I47" s="116"/>
      <c r="J47" s="115"/>
      <c r="K47" s="116"/>
      <c r="L47" s="134"/>
      <c r="M47" s="132"/>
      <c r="N47" s="134"/>
      <c r="O47" s="132">
        <f t="shared" si="12"/>
        <v>0</v>
      </c>
      <c r="P47" s="134"/>
      <c r="Q47" s="132">
        <f t="shared" si="13"/>
        <v>0.1</v>
      </c>
      <c r="R47" s="134"/>
      <c r="S47" s="133">
        <f t="shared" si="14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115"/>
      <c r="H48" s="115"/>
      <c r="I48" s="116"/>
      <c r="J48" s="115"/>
      <c r="K48" s="116"/>
      <c r="L48" s="134"/>
      <c r="M48" s="132"/>
      <c r="N48" s="134"/>
      <c r="O48" s="132">
        <f t="shared" si="12"/>
        <v>0</v>
      </c>
      <c r="P48" s="134"/>
      <c r="Q48" s="132">
        <f t="shared" si="13"/>
        <v>0.1</v>
      </c>
      <c r="R48" s="134"/>
      <c r="S48" s="133">
        <f t="shared" si="14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115"/>
      <c r="H49" s="115"/>
      <c r="I49" s="116"/>
      <c r="J49" s="115"/>
      <c r="K49" s="116"/>
      <c r="L49" s="134"/>
      <c r="M49" s="132"/>
      <c r="N49" s="134"/>
      <c r="O49" s="132">
        <f t="shared" si="12"/>
        <v>0</v>
      </c>
      <c r="P49" s="134"/>
      <c r="Q49" s="132">
        <f t="shared" si="13"/>
        <v>0.1</v>
      </c>
      <c r="R49" s="134"/>
      <c r="S49" s="133">
        <f t="shared" si="14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115"/>
      <c r="H50" s="115"/>
      <c r="I50" s="116"/>
      <c r="J50" s="115"/>
      <c r="K50" s="116"/>
      <c r="L50" s="134"/>
      <c r="M50" s="132"/>
      <c r="N50" s="134"/>
      <c r="O50" s="132">
        <f t="shared" si="12"/>
        <v>0</v>
      </c>
      <c r="P50" s="134"/>
      <c r="Q50" s="132">
        <f t="shared" si="13"/>
        <v>0.1</v>
      </c>
      <c r="R50" s="134"/>
      <c r="S50" s="133">
        <f t="shared" si="14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113282150</v>
      </c>
      <c r="N51" s="140"/>
      <c r="O51" s="141">
        <f>SUM(O52:O63)</f>
        <v>118946257.5</v>
      </c>
      <c r="P51" s="140"/>
      <c r="Q51" s="141">
        <f>SUM(Q52:Q63)</f>
        <v>226564301.19999996</v>
      </c>
      <c r="R51" s="140"/>
      <c r="S51" s="141">
        <f>SUM(S52:S63)</f>
        <v>458792708.70000005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2506000</v>
      </c>
      <c r="N52" s="142"/>
      <c r="O52" s="143">
        <f t="shared" ref="O52:O63" si="15">M52+(0.05*M52)</f>
        <v>2631300</v>
      </c>
      <c r="P52" s="142"/>
      <c r="Q52" s="143">
        <f t="shared" ref="Q52:Q63" si="16">M52+(0.1+M52)</f>
        <v>5012000.0999999996</v>
      </c>
      <c r="R52" s="142"/>
      <c r="S52" s="144">
        <f t="shared" ref="S52:S63" si="17">M52+O52+Q52</f>
        <v>10149300.1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v>13650100</v>
      </c>
      <c r="N53" s="173"/>
      <c r="O53" s="174">
        <f t="shared" si="15"/>
        <v>14332605</v>
      </c>
      <c r="P53" s="173"/>
      <c r="Q53" s="174">
        <f t="shared" si="16"/>
        <v>27300200.100000001</v>
      </c>
      <c r="R53" s="173"/>
      <c r="S53" s="175">
        <f t="shared" si="17"/>
        <v>55282905.100000001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/>
      <c r="N54" s="190"/>
      <c r="O54" s="191">
        <f t="shared" si="15"/>
        <v>0</v>
      </c>
      <c r="P54" s="190"/>
      <c r="Q54" s="191">
        <f t="shared" si="16"/>
        <v>0.1</v>
      </c>
      <c r="R54" s="190"/>
      <c r="S54" s="192">
        <f t="shared" si="17"/>
        <v>0.1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28384700</v>
      </c>
      <c r="N55" s="142"/>
      <c r="O55" s="127">
        <f t="shared" si="15"/>
        <v>29803935</v>
      </c>
      <c r="P55" s="128"/>
      <c r="Q55" s="127">
        <f t="shared" si="16"/>
        <v>56769400.100000001</v>
      </c>
      <c r="R55" s="128"/>
      <c r="S55" s="129">
        <f t="shared" si="17"/>
        <v>114958035.09999999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f>17619350+2125000+117000</f>
        <v>19861350</v>
      </c>
      <c r="N56" s="142"/>
      <c r="O56" s="127">
        <f t="shared" si="15"/>
        <v>20854417.5</v>
      </c>
      <c r="P56" s="128"/>
      <c r="Q56" s="127">
        <f t="shared" si="16"/>
        <v>39722700.100000001</v>
      </c>
      <c r="R56" s="128"/>
      <c r="S56" s="129">
        <f t="shared" si="17"/>
        <v>80438467.599999994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5"/>
        <v>0</v>
      </c>
      <c r="P57" s="142"/>
      <c r="Q57" s="143">
        <f t="shared" si="16"/>
        <v>0.1</v>
      </c>
      <c r="R57" s="142"/>
      <c r="S57" s="144">
        <f t="shared" si="17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115"/>
      <c r="H58" s="115"/>
      <c r="I58" s="116"/>
      <c r="J58" s="115"/>
      <c r="K58" s="116"/>
      <c r="L58" s="131"/>
      <c r="M58" s="132"/>
      <c r="N58" s="131"/>
      <c r="O58" s="132">
        <f t="shared" si="15"/>
        <v>0</v>
      </c>
      <c r="P58" s="131"/>
      <c r="Q58" s="132">
        <f t="shared" si="16"/>
        <v>0.1</v>
      </c>
      <c r="R58" s="131"/>
      <c r="S58" s="133">
        <f t="shared" si="17"/>
        <v>0.1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115"/>
      <c r="H59" s="115"/>
      <c r="I59" s="116"/>
      <c r="J59" s="115"/>
      <c r="K59" s="116"/>
      <c r="L59" s="131"/>
      <c r="M59" s="132"/>
      <c r="N59" s="131"/>
      <c r="O59" s="132">
        <f t="shared" si="15"/>
        <v>0</v>
      </c>
      <c r="P59" s="131"/>
      <c r="Q59" s="132">
        <f t="shared" si="16"/>
        <v>0.1</v>
      </c>
      <c r="R59" s="131"/>
      <c r="S59" s="133">
        <f t="shared" si="17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115"/>
      <c r="H60" s="115"/>
      <c r="I60" s="116"/>
      <c r="J60" s="115"/>
      <c r="K60" s="116"/>
      <c r="L60" s="131"/>
      <c r="M60" s="132"/>
      <c r="N60" s="131"/>
      <c r="O60" s="132">
        <f t="shared" si="15"/>
        <v>0</v>
      </c>
      <c r="P60" s="131"/>
      <c r="Q60" s="132">
        <f t="shared" si="16"/>
        <v>0.1</v>
      </c>
      <c r="R60" s="131"/>
      <c r="S60" s="133">
        <f t="shared" si="17"/>
        <v>0.1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f>32680000+13500000+2700000</f>
        <v>48880000</v>
      </c>
      <c r="N61" s="142"/>
      <c r="O61" s="127">
        <f t="shared" si="15"/>
        <v>51324000</v>
      </c>
      <c r="P61" s="128"/>
      <c r="Q61" s="127">
        <f t="shared" si="16"/>
        <v>97760000.099999994</v>
      </c>
      <c r="R61" s="128"/>
      <c r="S61" s="129">
        <f t="shared" si="17"/>
        <v>197964000.09999999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115"/>
      <c r="H62" s="115"/>
      <c r="I62" s="132"/>
      <c r="J62" s="166"/>
      <c r="K62" s="132"/>
      <c r="L62" s="131"/>
      <c r="M62" s="132"/>
      <c r="N62" s="131"/>
      <c r="O62" s="132">
        <f t="shared" si="15"/>
        <v>0</v>
      </c>
      <c r="P62" s="131"/>
      <c r="Q62" s="132">
        <f t="shared" si="16"/>
        <v>0.1</v>
      </c>
      <c r="R62" s="131"/>
      <c r="S62" s="133">
        <f t="shared" si="17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115"/>
      <c r="H63" s="115"/>
      <c r="I63" s="132"/>
      <c r="J63" s="166"/>
      <c r="K63" s="132"/>
      <c r="L63" s="131"/>
      <c r="M63" s="132"/>
      <c r="N63" s="131"/>
      <c r="O63" s="132">
        <f t="shared" si="15"/>
        <v>0</v>
      </c>
      <c r="P63" s="131"/>
      <c r="Q63" s="132">
        <f t="shared" si="16"/>
        <v>0.1</v>
      </c>
      <c r="R63" s="131"/>
      <c r="S63" s="133">
        <f t="shared" si="17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0</v>
      </c>
      <c r="N64" s="140"/>
      <c r="O64" s="141">
        <f>SUM(O65:O77)</f>
        <v>0</v>
      </c>
      <c r="P64" s="140"/>
      <c r="Q64" s="141">
        <f>SUM(Q65:Q77)</f>
        <v>1.3</v>
      </c>
      <c r="R64" s="140"/>
      <c r="S64" s="141">
        <f>SUM(S65:S77)</f>
        <v>1.3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115"/>
      <c r="H65" s="115"/>
      <c r="I65" s="132"/>
      <c r="J65" s="166"/>
      <c r="K65" s="132"/>
      <c r="L65" s="131"/>
      <c r="M65" s="132"/>
      <c r="N65" s="131"/>
      <c r="O65" s="132">
        <f t="shared" ref="O65:O77" si="18">M65+(0.05*M65)</f>
        <v>0</v>
      </c>
      <c r="P65" s="131"/>
      <c r="Q65" s="132">
        <f t="shared" ref="Q65:Q77" si="19">M65+(0.1+M65)</f>
        <v>0.1</v>
      </c>
      <c r="R65" s="131"/>
      <c r="S65" s="133">
        <f t="shared" ref="S65:S77" si="20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115"/>
      <c r="H66" s="115"/>
      <c r="I66" s="132"/>
      <c r="J66" s="166"/>
      <c r="K66" s="132"/>
      <c r="L66" s="131"/>
      <c r="M66" s="132"/>
      <c r="N66" s="131"/>
      <c r="O66" s="132">
        <f t="shared" si="18"/>
        <v>0</v>
      </c>
      <c r="P66" s="131"/>
      <c r="Q66" s="132">
        <f t="shared" si="19"/>
        <v>0.1</v>
      </c>
      <c r="R66" s="131"/>
      <c r="S66" s="133">
        <f t="shared" si="20"/>
        <v>0.1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115"/>
      <c r="H67" s="115"/>
      <c r="I67" s="132"/>
      <c r="J67" s="166"/>
      <c r="K67" s="132"/>
      <c r="L67" s="131"/>
      <c r="M67" s="132"/>
      <c r="N67" s="131"/>
      <c r="O67" s="132">
        <f t="shared" si="18"/>
        <v>0</v>
      </c>
      <c r="P67" s="131"/>
      <c r="Q67" s="132">
        <f t="shared" si="19"/>
        <v>0.1</v>
      </c>
      <c r="R67" s="131"/>
      <c r="S67" s="133">
        <f t="shared" si="20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115"/>
      <c r="H68" s="115"/>
      <c r="I68" s="132"/>
      <c r="J68" s="166"/>
      <c r="K68" s="132"/>
      <c r="L68" s="131"/>
      <c r="M68" s="132"/>
      <c r="N68" s="131"/>
      <c r="O68" s="132">
        <f t="shared" si="18"/>
        <v>0</v>
      </c>
      <c r="P68" s="131"/>
      <c r="Q68" s="132">
        <f t="shared" si="19"/>
        <v>0.1</v>
      </c>
      <c r="R68" s="131"/>
      <c r="S68" s="133">
        <f t="shared" si="20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115"/>
      <c r="H69" s="115"/>
      <c r="I69" s="132"/>
      <c r="J69" s="166"/>
      <c r="K69" s="132"/>
      <c r="L69" s="131"/>
      <c r="M69" s="132"/>
      <c r="N69" s="131"/>
      <c r="O69" s="132">
        <f t="shared" si="18"/>
        <v>0</v>
      </c>
      <c r="P69" s="131"/>
      <c r="Q69" s="132">
        <f t="shared" si="19"/>
        <v>0.1</v>
      </c>
      <c r="R69" s="131"/>
      <c r="S69" s="133">
        <f t="shared" si="20"/>
        <v>0.1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115"/>
      <c r="H70" s="115"/>
      <c r="I70" s="132"/>
      <c r="J70" s="166"/>
      <c r="K70" s="132"/>
      <c r="L70" s="131"/>
      <c r="M70" s="132"/>
      <c r="N70" s="131"/>
      <c r="O70" s="132">
        <f t="shared" si="18"/>
        <v>0</v>
      </c>
      <c r="P70" s="131"/>
      <c r="Q70" s="132">
        <f t="shared" si="19"/>
        <v>0.1</v>
      </c>
      <c r="R70" s="131"/>
      <c r="S70" s="133">
        <f t="shared" si="20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115"/>
      <c r="H71" s="115"/>
      <c r="I71" s="132"/>
      <c r="J71" s="166"/>
      <c r="K71" s="132"/>
      <c r="L71" s="131"/>
      <c r="M71" s="132"/>
      <c r="N71" s="131"/>
      <c r="O71" s="132">
        <f t="shared" si="18"/>
        <v>0</v>
      </c>
      <c r="P71" s="131"/>
      <c r="Q71" s="132">
        <f t="shared" si="19"/>
        <v>0.1</v>
      </c>
      <c r="R71" s="131"/>
      <c r="S71" s="133">
        <f t="shared" si="20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115"/>
      <c r="H72" s="115"/>
      <c r="I72" s="132"/>
      <c r="J72" s="166"/>
      <c r="K72" s="132"/>
      <c r="L72" s="131"/>
      <c r="M72" s="132"/>
      <c r="N72" s="131"/>
      <c r="O72" s="132">
        <f t="shared" si="18"/>
        <v>0</v>
      </c>
      <c r="P72" s="131"/>
      <c r="Q72" s="132">
        <f t="shared" si="19"/>
        <v>0.1</v>
      </c>
      <c r="R72" s="131"/>
      <c r="S72" s="133">
        <f t="shared" si="20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115"/>
      <c r="H73" s="115"/>
      <c r="I73" s="132"/>
      <c r="J73" s="166"/>
      <c r="K73" s="132"/>
      <c r="L73" s="131"/>
      <c r="M73" s="132"/>
      <c r="N73" s="131"/>
      <c r="O73" s="132">
        <f t="shared" si="18"/>
        <v>0</v>
      </c>
      <c r="P73" s="131"/>
      <c r="Q73" s="132">
        <f t="shared" si="19"/>
        <v>0.1</v>
      </c>
      <c r="R73" s="131"/>
      <c r="S73" s="133">
        <f t="shared" si="20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115"/>
      <c r="H74" s="115"/>
      <c r="I74" s="132"/>
      <c r="J74" s="166"/>
      <c r="K74" s="132"/>
      <c r="L74" s="131"/>
      <c r="M74" s="132"/>
      <c r="N74" s="131"/>
      <c r="O74" s="132">
        <f t="shared" si="18"/>
        <v>0</v>
      </c>
      <c r="P74" s="131"/>
      <c r="Q74" s="132">
        <f t="shared" si="19"/>
        <v>0.1</v>
      </c>
      <c r="R74" s="131"/>
      <c r="S74" s="133">
        <f t="shared" si="20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115"/>
      <c r="H75" s="115"/>
      <c r="I75" s="132"/>
      <c r="J75" s="166"/>
      <c r="K75" s="132"/>
      <c r="L75" s="131"/>
      <c r="M75" s="132"/>
      <c r="N75" s="131"/>
      <c r="O75" s="132">
        <f t="shared" si="18"/>
        <v>0</v>
      </c>
      <c r="P75" s="131"/>
      <c r="Q75" s="132">
        <f t="shared" si="19"/>
        <v>0.1</v>
      </c>
      <c r="R75" s="131"/>
      <c r="S75" s="133">
        <f t="shared" si="20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115"/>
      <c r="H76" s="115"/>
      <c r="I76" s="132"/>
      <c r="J76" s="166"/>
      <c r="K76" s="132"/>
      <c r="L76" s="131"/>
      <c r="M76" s="132"/>
      <c r="N76" s="131"/>
      <c r="O76" s="132">
        <f t="shared" si="18"/>
        <v>0</v>
      </c>
      <c r="P76" s="131"/>
      <c r="Q76" s="132">
        <f t="shared" si="19"/>
        <v>0.1</v>
      </c>
      <c r="R76" s="131"/>
      <c r="S76" s="133">
        <f t="shared" si="20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115"/>
      <c r="H77" s="115"/>
      <c r="I77" s="132"/>
      <c r="J77" s="166"/>
      <c r="K77" s="132"/>
      <c r="L77" s="131"/>
      <c r="M77" s="132"/>
      <c r="N77" s="131"/>
      <c r="O77" s="132">
        <f t="shared" si="18"/>
        <v>0</v>
      </c>
      <c r="P77" s="131"/>
      <c r="Q77" s="132">
        <f t="shared" si="19"/>
        <v>0.1</v>
      </c>
      <c r="R77" s="131"/>
      <c r="S77" s="133">
        <f t="shared" si="20"/>
        <v>0.1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428629800</v>
      </c>
      <c r="N78" s="140"/>
      <c r="O78" s="141">
        <f>SUM(O79:O82)</f>
        <v>450061290</v>
      </c>
      <c r="P78" s="140"/>
      <c r="Q78" s="141">
        <f>SUM(Q79:Q82)</f>
        <v>857259600.39999998</v>
      </c>
      <c r="R78" s="140"/>
      <c r="S78" s="141">
        <f>SUM(S79:S82)</f>
        <v>1735950690.4000001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115"/>
      <c r="H79" s="115"/>
      <c r="I79" s="116"/>
      <c r="J79" s="115"/>
      <c r="K79" s="116"/>
      <c r="L79" s="131"/>
      <c r="M79" s="132"/>
      <c r="N79" s="131"/>
      <c r="O79" s="132">
        <f t="shared" ref="O79:O82" si="21">M79+(0.05*M79)</f>
        <v>0</v>
      </c>
      <c r="P79" s="131"/>
      <c r="Q79" s="132">
        <f t="shared" ref="Q79:Q82" si="22">M79+(0.1+M79)</f>
        <v>0.1</v>
      </c>
      <c r="R79" s="131"/>
      <c r="S79" s="133">
        <f t="shared" ref="S79:S82" si="23">M79+O79+Q79</f>
        <v>0.1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107989800</v>
      </c>
      <c r="N80" s="142"/>
      <c r="O80" s="127">
        <f t="shared" si="21"/>
        <v>113389290</v>
      </c>
      <c r="P80" s="128"/>
      <c r="Q80" s="127">
        <f t="shared" si="22"/>
        <v>215979600.09999999</v>
      </c>
      <c r="R80" s="128"/>
      <c r="S80" s="129">
        <f t="shared" si="23"/>
        <v>437358690.10000002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115"/>
      <c r="H81" s="115"/>
      <c r="I81" s="116"/>
      <c r="J81" s="115"/>
      <c r="K81" s="116"/>
      <c r="L81" s="131"/>
      <c r="M81" s="132"/>
      <c r="N81" s="131"/>
      <c r="O81" s="132">
        <f t="shared" si="21"/>
        <v>0</v>
      </c>
      <c r="P81" s="131"/>
      <c r="Q81" s="132">
        <f t="shared" si="22"/>
        <v>0.1</v>
      </c>
      <c r="R81" s="131"/>
      <c r="S81" s="133">
        <f t="shared" si="23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f>191040000+129600000</f>
        <v>320640000</v>
      </c>
      <c r="N82" s="142"/>
      <c r="O82" s="127">
        <f t="shared" si="21"/>
        <v>336672000</v>
      </c>
      <c r="P82" s="128"/>
      <c r="Q82" s="127">
        <f t="shared" si="22"/>
        <v>641280000.10000002</v>
      </c>
      <c r="R82" s="128"/>
      <c r="S82" s="129">
        <f t="shared" si="23"/>
        <v>1298592000.0999999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134504440</v>
      </c>
      <c r="N83" s="151"/>
      <c r="O83" s="152">
        <f>SUM(O84:O98)</f>
        <v>141229662</v>
      </c>
      <c r="P83" s="151"/>
      <c r="Q83" s="152">
        <f>SUM(Q84:Q98)</f>
        <v>269008881.49999994</v>
      </c>
      <c r="R83" s="151"/>
      <c r="S83" s="152">
        <f>SUM(S84:S98)</f>
        <v>544742983.5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>
        <v>34868400</v>
      </c>
      <c r="N84" s="142"/>
      <c r="O84" s="127">
        <f t="shared" ref="O84:O98" si="24">M84+(0.05*M84)</f>
        <v>36611820</v>
      </c>
      <c r="P84" s="128"/>
      <c r="Q84" s="127">
        <f t="shared" ref="Q84:Q98" si="25">M84+(0.1+M84)</f>
        <v>69736800.099999994</v>
      </c>
      <c r="R84" s="128"/>
      <c r="S84" s="129">
        <f t="shared" ref="S84:S98" si="26">M84+O84+Q84</f>
        <v>141217020.09999999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115"/>
      <c r="H85" s="115"/>
      <c r="I85" s="116"/>
      <c r="J85" s="115"/>
      <c r="K85" s="116"/>
      <c r="L85" s="131"/>
      <c r="M85" s="132"/>
      <c r="N85" s="131"/>
      <c r="O85" s="132">
        <f t="shared" si="24"/>
        <v>0</v>
      </c>
      <c r="P85" s="131"/>
      <c r="Q85" s="132">
        <f t="shared" si="25"/>
        <v>0.1</v>
      </c>
      <c r="R85" s="131"/>
      <c r="S85" s="133">
        <f t="shared" si="26"/>
        <v>0.1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115"/>
      <c r="H86" s="115"/>
      <c r="I86" s="116"/>
      <c r="J86" s="115"/>
      <c r="K86" s="116"/>
      <c r="L86" s="131"/>
      <c r="M86" s="132"/>
      <c r="N86" s="131"/>
      <c r="O86" s="132">
        <f t="shared" si="24"/>
        <v>0</v>
      </c>
      <c r="P86" s="131"/>
      <c r="Q86" s="132">
        <f t="shared" si="25"/>
        <v>0.1</v>
      </c>
      <c r="R86" s="131"/>
      <c r="S86" s="133">
        <f t="shared" si="26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115"/>
      <c r="H87" s="115"/>
      <c r="I87" s="116"/>
      <c r="J87" s="115"/>
      <c r="K87" s="116"/>
      <c r="L87" s="131"/>
      <c r="M87" s="132"/>
      <c r="N87" s="131"/>
      <c r="O87" s="132">
        <f t="shared" si="24"/>
        <v>0</v>
      </c>
      <c r="P87" s="131"/>
      <c r="Q87" s="132">
        <f t="shared" si="25"/>
        <v>0.1</v>
      </c>
      <c r="R87" s="131"/>
      <c r="S87" s="133">
        <f t="shared" si="26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18032000</v>
      </c>
      <c r="N88" s="142"/>
      <c r="O88" s="127">
        <f t="shared" si="24"/>
        <v>18933600</v>
      </c>
      <c r="P88" s="128"/>
      <c r="Q88" s="127">
        <f t="shared" si="25"/>
        <v>36064000.100000001</v>
      </c>
      <c r="R88" s="128"/>
      <c r="S88" s="129">
        <f t="shared" si="26"/>
        <v>73029600.099999994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115"/>
      <c r="H89" s="115"/>
      <c r="I89" s="116"/>
      <c r="J89" s="115"/>
      <c r="K89" s="116"/>
      <c r="L89" s="131"/>
      <c r="M89" s="132"/>
      <c r="N89" s="131"/>
      <c r="O89" s="132">
        <f t="shared" si="24"/>
        <v>0</v>
      </c>
      <c r="P89" s="131"/>
      <c r="Q89" s="132">
        <f t="shared" si="25"/>
        <v>0.1</v>
      </c>
      <c r="R89" s="131"/>
      <c r="S89" s="133">
        <f t="shared" si="26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115"/>
      <c r="H90" s="115"/>
      <c r="I90" s="116"/>
      <c r="J90" s="115"/>
      <c r="K90" s="116"/>
      <c r="L90" s="131"/>
      <c r="M90" s="132"/>
      <c r="N90" s="131"/>
      <c r="O90" s="132">
        <f t="shared" si="24"/>
        <v>0</v>
      </c>
      <c r="P90" s="131"/>
      <c r="Q90" s="132">
        <f t="shared" si="25"/>
        <v>0.1</v>
      </c>
      <c r="R90" s="131"/>
      <c r="S90" s="133">
        <f t="shared" si="26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115"/>
      <c r="H91" s="115"/>
      <c r="I91" s="116"/>
      <c r="J91" s="115"/>
      <c r="K91" s="116"/>
      <c r="L91" s="131"/>
      <c r="M91" s="132"/>
      <c r="N91" s="131"/>
      <c r="O91" s="132">
        <f t="shared" si="24"/>
        <v>0</v>
      </c>
      <c r="P91" s="131"/>
      <c r="Q91" s="132">
        <f t="shared" si="25"/>
        <v>0.1</v>
      </c>
      <c r="R91" s="131"/>
      <c r="S91" s="133">
        <f t="shared" si="26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115"/>
      <c r="H92" s="115"/>
      <c r="I92" s="116"/>
      <c r="J92" s="115"/>
      <c r="K92" s="116"/>
      <c r="L92" s="131"/>
      <c r="M92" s="132"/>
      <c r="N92" s="131"/>
      <c r="O92" s="132">
        <f t="shared" si="24"/>
        <v>0</v>
      </c>
      <c r="P92" s="131"/>
      <c r="Q92" s="132">
        <f t="shared" si="25"/>
        <v>0.1</v>
      </c>
      <c r="R92" s="131"/>
      <c r="S92" s="133">
        <f t="shared" si="26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115"/>
      <c r="H93" s="115"/>
      <c r="I93" s="116"/>
      <c r="J93" s="115"/>
      <c r="K93" s="116"/>
      <c r="L93" s="131"/>
      <c r="M93" s="132"/>
      <c r="N93" s="131"/>
      <c r="O93" s="132">
        <f t="shared" si="24"/>
        <v>0</v>
      </c>
      <c r="P93" s="131"/>
      <c r="Q93" s="132">
        <f t="shared" si="25"/>
        <v>0.1</v>
      </c>
      <c r="R93" s="131"/>
      <c r="S93" s="133">
        <f t="shared" si="26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115"/>
      <c r="H94" s="115"/>
      <c r="I94" s="116"/>
      <c r="J94" s="115"/>
      <c r="K94" s="116"/>
      <c r="L94" s="131"/>
      <c r="M94" s="132"/>
      <c r="N94" s="131"/>
      <c r="O94" s="132">
        <f t="shared" si="24"/>
        <v>0</v>
      </c>
      <c r="P94" s="131"/>
      <c r="Q94" s="132">
        <f t="shared" si="25"/>
        <v>0.1</v>
      </c>
      <c r="R94" s="131"/>
      <c r="S94" s="133">
        <f t="shared" si="26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>
        <v>75604040</v>
      </c>
      <c r="N95" s="142"/>
      <c r="O95" s="127">
        <f t="shared" si="24"/>
        <v>79384242</v>
      </c>
      <c r="P95" s="128"/>
      <c r="Q95" s="127">
        <f t="shared" si="25"/>
        <v>151208080.09999999</v>
      </c>
      <c r="R95" s="128"/>
      <c r="S95" s="129">
        <f t="shared" si="26"/>
        <v>306196362.10000002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4"/>
        <v>0</v>
      </c>
      <c r="P96" s="142"/>
      <c r="Q96" s="143">
        <f t="shared" si="25"/>
        <v>0.1</v>
      </c>
      <c r="R96" s="142"/>
      <c r="S96" s="144">
        <f t="shared" si="26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>
        <v>6000000</v>
      </c>
      <c r="N97" s="142"/>
      <c r="O97" s="127">
        <f t="shared" si="24"/>
        <v>6300000</v>
      </c>
      <c r="P97" s="128"/>
      <c r="Q97" s="127">
        <f t="shared" si="25"/>
        <v>12000000.1</v>
      </c>
      <c r="R97" s="128"/>
      <c r="S97" s="129">
        <f t="shared" si="26"/>
        <v>24300000.100000001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115"/>
      <c r="H98" s="115"/>
      <c r="I98" s="116"/>
      <c r="J98" s="115"/>
      <c r="K98" s="116"/>
      <c r="L98" s="131"/>
      <c r="M98" s="132"/>
      <c r="N98" s="131"/>
      <c r="O98" s="132">
        <f t="shared" si="24"/>
        <v>0</v>
      </c>
      <c r="P98" s="131"/>
      <c r="Q98" s="132">
        <f t="shared" si="25"/>
        <v>0.1</v>
      </c>
      <c r="R98" s="131"/>
      <c r="S98" s="133">
        <f t="shared" si="26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196"/>
      <c r="H99" s="196"/>
      <c r="I99" s="116"/>
      <c r="J99" s="196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40800000</v>
      </c>
      <c r="N100" s="158"/>
      <c r="O100" s="159">
        <f>O101+O103</f>
        <v>42840000</v>
      </c>
      <c r="P100" s="158"/>
      <c r="Q100" s="159">
        <f>Q101+Q103</f>
        <v>81600000.299999982</v>
      </c>
      <c r="R100" s="158"/>
      <c r="S100" s="159">
        <f>S101+S103</f>
        <v>165240000.29999998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196"/>
      <c r="H102" s="196"/>
      <c r="I102" s="116"/>
      <c r="J102" s="196"/>
      <c r="K102" s="116"/>
      <c r="L102" s="131"/>
      <c r="M102" s="132"/>
      <c r="N102" s="131"/>
      <c r="O102" s="132">
        <f t="shared" ref="O102" si="27">M102+(0.05*M102)</f>
        <v>0</v>
      </c>
      <c r="P102" s="131"/>
      <c r="Q102" s="132">
        <f t="shared" ref="Q102" si="28">M102+(0.1+M102)</f>
        <v>0.1</v>
      </c>
      <c r="R102" s="131"/>
      <c r="S102" s="132">
        <f t="shared" ref="S102" si="29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40800000</v>
      </c>
      <c r="N103" s="140"/>
      <c r="O103" s="141">
        <f>SUM(O104:O105)</f>
        <v>42840000</v>
      </c>
      <c r="P103" s="140"/>
      <c r="Q103" s="141">
        <f>SUM(Q104:Q105)</f>
        <v>81600000.199999988</v>
      </c>
      <c r="R103" s="140"/>
      <c r="S103" s="141">
        <f>SUM(S104:S105)</f>
        <v>165240000.19999999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>
        <v>40800000</v>
      </c>
      <c r="N104" s="142"/>
      <c r="O104" s="127">
        <f>M104+(0.05*M104)</f>
        <v>42840000</v>
      </c>
      <c r="P104" s="128"/>
      <c r="Q104" s="127">
        <f>M104+(0.1+M104)</f>
        <v>81600000.099999994</v>
      </c>
      <c r="R104" s="128"/>
      <c r="S104" s="129">
        <f>M104+O104+Q104</f>
        <v>165240000.09999999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196"/>
      <c r="H105" s="196"/>
      <c r="I105" s="116"/>
      <c r="J105" s="196"/>
      <c r="K105" s="116"/>
      <c r="L105" s="131"/>
      <c r="M105" s="132"/>
      <c r="N105" s="131"/>
      <c r="O105" s="116">
        <f t="shared" ref="O105" si="30">M105+(0.05*M105)</f>
        <v>0</v>
      </c>
      <c r="P105" s="164"/>
      <c r="Q105" s="116">
        <f t="shared" ref="Q105" si="31">M105+(0.1+M105)</f>
        <v>0.1</v>
      </c>
      <c r="R105" s="164"/>
      <c r="S105" s="118">
        <f t="shared" ref="S105" si="32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196"/>
      <c r="H106" s="196"/>
      <c r="I106" s="116"/>
      <c r="J106" s="196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0</v>
      </c>
      <c r="N107" s="158"/>
      <c r="O107" s="159">
        <f>O108</f>
        <v>0</v>
      </c>
      <c r="P107" s="158"/>
      <c r="Q107" s="159">
        <f>Q108</f>
        <v>0.30000000000000004</v>
      </c>
      <c r="R107" s="158"/>
      <c r="S107" s="159">
        <f>S108</f>
        <v>0.30000000000000004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0</v>
      </c>
      <c r="N108" s="140"/>
      <c r="O108" s="141">
        <f>SUM(O109:O111)</f>
        <v>0</v>
      </c>
      <c r="P108" s="140"/>
      <c r="Q108" s="141">
        <f>SUM(Q109:Q111)</f>
        <v>0.30000000000000004</v>
      </c>
      <c r="R108" s="140"/>
      <c r="S108" s="141">
        <f>SUM(S109:S111)</f>
        <v>0.30000000000000004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196"/>
      <c r="H109" s="196"/>
      <c r="I109" s="116"/>
      <c r="J109" s="196"/>
      <c r="K109" s="116"/>
      <c r="L109" s="131"/>
      <c r="M109" s="132"/>
      <c r="N109" s="131"/>
      <c r="O109" s="132">
        <f t="shared" ref="O109:O111" si="33">M109+(0.05*M109)</f>
        <v>0</v>
      </c>
      <c r="P109" s="131"/>
      <c r="Q109" s="132">
        <f t="shared" ref="Q109:Q111" si="34">M109+(0.1+M109)</f>
        <v>0.1</v>
      </c>
      <c r="R109" s="131"/>
      <c r="S109" s="133">
        <f t="shared" ref="S109:S111" si="35">M109+O109+Q109</f>
        <v>0.1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196"/>
      <c r="H110" s="196"/>
      <c r="I110" s="116"/>
      <c r="J110" s="196"/>
      <c r="K110" s="116"/>
      <c r="L110" s="131"/>
      <c r="M110" s="132"/>
      <c r="N110" s="131"/>
      <c r="O110" s="132">
        <f t="shared" si="33"/>
        <v>0</v>
      </c>
      <c r="P110" s="131"/>
      <c r="Q110" s="132">
        <f t="shared" si="34"/>
        <v>0.1</v>
      </c>
      <c r="R110" s="131"/>
      <c r="S110" s="133">
        <f t="shared" si="35"/>
        <v>0.1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196"/>
      <c r="H111" s="196"/>
      <c r="I111" s="116"/>
      <c r="J111" s="196"/>
      <c r="K111" s="116"/>
      <c r="L111" s="131"/>
      <c r="M111" s="132"/>
      <c r="N111" s="131"/>
      <c r="O111" s="132">
        <f t="shared" si="33"/>
        <v>0</v>
      </c>
      <c r="P111" s="131"/>
      <c r="Q111" s="132">
        <f t="shared" si="34"/>
        <v>0.1</v>
      </c>
      <c r="R111" s="131"/>
      <c r="S111" s="133">
        <f t="shared" si="35"/>
        <v>0.1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196"/>
      <c r="H112" s="196"/>
      <c r="I112" s="116"/>
      <c r="J112" s="196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0</v>
      </c>
      <c r="N113" s="158"/>
      <c r="O113" s="159">
        <f>O114+O116</f>
        <v>0</v>
      </c>
      <c r="P113" s="158"/>
      <c r="Q113" s="159">
        <f>Q114+Q116</f>
        <v>0.2</v>
      </c>
      <c r="R113" s="158"/>
      <c r="S113" s="159">
        <f>S114+S116</f>
        <v>0.2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0</v>
      </c>
      <c r="N114" s="140"/>
      <c r="O114" s="141">
        <f>O115</f>
        <v>0</v>
      </c>
      <c r="P114" s="140"/>
      <c r="Q114" s="141">
        <f>Q115</f>
        <v>0.1</v>
      </c>
      <c r="R114" s="140"/>
      <c r="S114" s="141">
        <f>S115</f>
        <v>0.1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196"/>
      <c r="H115" s="196"/>
      <c r="I115" s="116"/>
      <c r="J115" s="196"/>
      <c r="K115" s="116"/>
      <c r="L115" s="131"/>
      <c r="M115" s="132"/>
      <c r="N115" s="131"/>
      <c r="O115" s="132">
        <f t="shared" ref="O115" si="36">M115+(0.05*M115)</f>
        <v>0</v>
      </c>
      <c r="P115" s="131"/>
      <c r="Q115" s="132">
        <f t="shared" ref="Q115" si="37">M115+(0.1+M115)</f>
        <v>0.1</v>
      </c>
      <c r="R115" s="131"/>
      <c r="S115" s="133">
        <f t="shared" ref="S115" si="38">M115+O115+Q115</f>
        <v>0.1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0</v>
      </c>
      <c r="N116" s="140"/>
      <c r="O116" s="141">
        <f>O117</f>
        <v>0</v>
      </c>
      <c r="P116" s="140"/>
      <c r="Q116" s="141">
        <f>Q117</f>
        <v>0.1</v>
      </c>
      <c r="R116" s="140"/>
      <c r="S116" s="141">
        <f>S117</f>
        <v>0.1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196"/>
      <c r="H117" s="196"/>
      <c r="I117" s="116"/>
      <c r="J117" s="196"/>
      <c r="K117" s="116"/>
      <c r="L117" s="131"/>
      <c r="M117" s="132"/>
      <c r="N117" s="131"/>
      <c r="O117" s="132">
        <f t="shared" ref="O117" si="39">M117+(0.05*M117)</f>
        <v>0</v>
      </c>
      <c r="P117" s="131"/>
      <c r="Q117" s="132">
        <f t="shared" ref="Q117" si="40">M117+(0.1+M117)</f>
        <v>0.1</v>
      </c>
      <c r="R117" s="131"/>
      <c r="S117" s="133">
        <f t="shared" ref="S117" si="41">M117+O117+Q117</f>
        <v>0.1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196"/>
      <c r="H118" s="196"/>
      <c r="I118" s="116"/>
      <c r="J118" s="196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3600000</v>
      </c>
      <c r="N119" s="158"/>
      <c r="O119" s="159">
        <f>O120</f>
        <v>3780000</v>
      </c>
      <c r="P119" s="158"/>
      <c r="Q119" s="159">
        <f>Q120</f>
        <v>7200000.0999999996</v>
      </c>
      <c r="R119" s="158"/>
      <c r="S119" s="159">
        <f>S120</f>
        <v>14580000.1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3600000</v>
      </c>
      <c r="N120" s="140"/>
      <c r="O120" s="141">
        <f>O121</f>
        <v>3780000</v>
      </c>
      <c r="P120" s="140"/>
      <c r="Q120" s="141">
        <f>Q121</f>
        <v>7200000.0999999996</v>
      </c>
      <c r="R120" s="140"/>
      <c r="S120" s="141">
        <f>S121</f>
        <v>14580000.1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>
        <v>3600000</v>
      </c>
      <c r="N121" s="142"/>
      <c r="O121" s="127">
        <f>M121+(0.05*M121)</f>
        <v>3780000</v>
      </c>
      <c r="P121" s="128"/>
      <c r="Q121" s="127">
        <f>M121+(0.1+M121)</f>
        <v>7200000.0999999996</v>
      </c>
      <c r="R121" s="128"/>
      <c r="S121" s="129">
        <f>M121+O121+Q121</f>
        <v>14580000.1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mergeCells count="20"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8" sqref="D8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customWidth="1"/>
    <col min="7" max="7" width="13.140625" style="101" customWidth="1"/>
    <col min="8" max="8" width="9.42578125" style="101" customWidth="1"/>
    <col min="9" max="9" width="9.42578125" style="102" customWidth="1"/>
    <col min="10" max="10" width="9.28515625" style="101" customWidth="1"/>
    <col min="11" max="11" width="9.28515625" style="102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1263240830</v>
      </c>
      <c r="N12" s="114"/>
      <c r="O12" s="132">
        <v>1263240830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484745980</v>
      </c>
      <c r="N13" s="156"/>
      <c r="O13" s="159">
        <f>O14+O22+O32+O51+O78+O83+O40+O64</f>
        <v>508983279</v>
      </c>
      <c r="P13" s="156"/>
      <c r="Q13" s="159">
        <f>Q14+Q22+Q32+Q51+Q78+Q83+Q40+Q64</f>
        <v>969491967.5</v>
      </c>
      <c r="R13" s="156"/>
      <c r="S13" s="159">
        <f>S14+S22+S32+S51+S78+S83+S40+S64</f>
        <v>1963221226.5000002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2660000</v>
      </c>
      <c r="N14" s="187"/>
      <c r="O14" s="139">
        <f>SUM(O15:O21)</f>
        <v>2793000</v>
      </c>
      <c r="P14" s="187"/>
      <c r="Q14" s="139">
        <f>SUM(Q15:Q21)</f>
        <v>5320000.6999999974</v>
      </c>
      <c r="R14" s="187"/>
      <c r="S14" s="139">
        <f>SUM(S15:S21)</f>
        <v>10773000.699999997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196"/>
      <c r="I15" s="116"/>
      <c r="J15" s="196"/>
      <c r="K15" s="116"/>
      <c r="L15" s="114"/>
      <c r="M15" s="116"/>
      <c r="N15" s="114"/>
      <c r="O15" s="116">
        <f t="shared" ref="O15:O21" si="0">M15+(0.05*M15)</f>
        <v>0</v>
      </c>
      <c r="P15" s="199"/>
      <c r="Q15" s="116">
        <f t="shared" ref="Q15:Q21" si="1">M15+(0.1+M15)</f>
        <v>0.1</v>
      </c>
      <c r="R15" s="199"/>
      <c r="S15" s="116">
        <f t="shared" ref="S15:S21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196"/>
      <c r="I16" s="116"/>
      <c r="J16" s="196"/>
      <c r="K16" s="116"/>
      <c r="L16" s="114"/>
      <c r="M16" s="116">
        <v>2660000</v>
      </c>
      <c r="N16" s="114"/>
      <c r="O16" s="116">
        <f t="shared" si="0"/>
        <v>2793000</v>
      </c>
      <c r="P16" s="199"/>
      <c r="Q16" s="116">
        <f t="shared" si="1"/>
        <v>5320000.0999999996</v>
      </c>
      <c r="R16" s="199"/>
      <c r="S16" s="116">
        <f t="shared" si="2"/>
        <v>10773000.1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/>
      <c r="N17" s="128"/>
      <c r="O17" s="127">
        <f t="shared" si="0"/>
        <v>0</v>
      </c>
      <c r="P17" s="200"/>
      <c r="Q17" s="127">
        <f t="shared" si="1"/>
        <v>0.1</v>
      </c>
      <c r="R17" s="200"/>
      <c r="S17" s="200">
        <f t="shared" si="2"/>
        <v>0.1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196"/>
      <c r="H18" s="196"/>
      <c r="I18" s="116"/>
      <c r="J18" s="196"/>
      <c r="K18" s="116"/>
      <c r="L18" s="164"/>
      <c r="M18" s="116"/>
      <c r="N18" s="164"/>
      <c r="O18" s="116">
        <f t="shared" si="0"/>
        <v>0</v>
      </c>
      <c r="P18" s="164"/>
      <c r="Q18" s="116">
        <f t="shared" si="1"/>
        <v>0.1</v>
      </c>
      <c r="R18" s="164"/>
      <c r="S18" s="118">
        <f t="shared" si="2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196"/>
      <c r="H19" s="196"/>
      <c r="I19" s="116"/>
      <c r="J19" s="196"/>
      <c r="K19" s="116"/>
      <c r="L19" s="164"/>
      <c r="M19" s="116"/>
      <c r="N19" s="164"/>
      <c r="O19" s="116">
        <f t="shared" si="0"/>
        <v>0</v>
      </c>
      <c r="P19" s="164"/>
      <c r="Q19" s="116">
        <f t="shared" si="1"/>
        <v>0.1</v>
      </c>
      <c r="R19" s="164"/>
      <c r="S19" s="118">
        <f t="shared" si="2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/>
      <c r="N20" s="128">
        <v>0.86</v>
      </c>
      <c r="O20" s="127">
        <f t="shared" si="0"/>
        <v>0</v>
      </c>
      <c r="P20" s="128"/>
      <c r="Q20" s="127">
        <f t="shared" si="1"/>
        <v>0.1</v>
      </c>
      <c r="R20" s="128"/>
      <c r="S20" s="129">
        <f t="shared" si="2"/>
        <v>0.1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196"/>
      <c r="H21" s="196"/>
      <c r="I21" s="116"/>
      <c r="J21" s="196"/>
      <c r="K21" s="116"/>
      <c r="L21" s="196"/>
      <c r="M21" s="116"/>
      <c r="N21" s="196"/>
      <c r="O21" s="116">
        <f t="shared" si="0"/>
        <v>0</v>
      </c>
      <c r="P21" s="196"/>
      <c r="Q21" s="116">
        <f t="shared" si="1"/>
        <v>0.1</v>
      </c>
      <c r="R21" s="196"/>
      <c r="S21" s="118">
        <f t="shared" si="2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28916380</v>
      </c>
      <c r="N22" s="140"/>
      <c r="O22" s="141">
        <f>SUM(O23:O29)</f>
        <v>30362199</v>
      </c>
      <c r="P22" s="140"/>
      <c r="Q22" s="141">
        <f>SUM(Q23:Q29)</f>
        <v>57832760.70000001</v>
      </c>
      <c r="R22" s="140"/>
      <c r="S22" s="141">
        <f>SUM(S23:S29)</f>
        <v>117111339.69999996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/>
      <c r="N23" s="142"/>
      <c r="O23" s="127">
        <f>M23+(0.05*M23)</f>
        <v>0</v>
      </c>
      <c r="P23" s="128"/>
      <c r="Q23" s="127">
        <f>M23+(0.1+M23)</f>
        <v>0.1</v>
      </c>
      <c r="R23" s="128"/>
      <c r="S23" s="129">
        <f>M23+O23+Q23</f>
        <v>0.1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25886380</v>
      </c>
      <c r="N24" s="142"/>
      <c r="O24" s="127">
        <f t="shared" ref="O24:O31" si="3">M24+(0.05*M24)</f>
        <v>27180699</v>
      </c>
      <c r="P24" s="128"/>
      <c r="Q24" s="127">
        <f t="shared" ref="Q24:Q31" si="4">M24+(0.1+M24)</f>
        <v>51772760.100000001</v>
      </c>
      <c r="R24" s="128"/>
      <c r="S24" s="129">
        <f t="shared" ref="S24:S31" si="5">M24+O24+Q24</f>
        <v>104839839.09999999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196"/>
      <c r="H25" s="196"/>
      <c r="I25" s="116"/>
      <c r="J25" s="196"/>
      <c r="K25" s="116"/>
      <c r="L25" s="131"/>
      <c r="M25" s="132"/>
      <c r="N25" s="131"/>
      <c r="O25" s="132">
        <f t="shared" si="3"/>
        <v>0</v>
      </c>
      <c r="P25" s="131"/>
      <c r="Q25" s="132">
        <f t="shared" si="4"/>
        <v>0.1</v>
      </c>
      <c r="R25" s="131"/>
      <c r="S25" s="133">
        <f t="shared" si="5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196"/>
      <c r="H26" s="196"/>
      <c r="I26" s="116"/>
      <c r="J26" s="196"/>
      <c r="K26" s="116"/>
      <c r="L26" s="131"/>
      <c r="M26" s="132"/>
      <c r="N26" s="131"/>
      <c r="O26" s="132">
        <f t="shared" si="3"/>
        <v>0</v>
      </c>
      <c r="P26" s="131"/>
      <c r="Q26" s="132">
        <f t="shared" si="4"/>
        <v>0.1</v>
      </c>
      <c r="R26" s="131"/>
      <c r="S26" s="133">
        <f t="shared" si="5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196"/>
      <c r="H27" s="196"/>
      <c r="I27" s="116"/>
      <c r="J27" s="196"/>
      <c r="K27" s="116"/>
      <c r="L27" s="131"/>
      <c r="M27" s="132"/>
      <c r="N27" s="131"/>
      <c r="O27" s="132">
        <f t="shared" si="3"/>
        <v>0</v>
      </c>
      <c r="P27" s="131"/>
      <c r="Q27" s="132">
        <f t="shared" si="4"/>
        <v>0.1</v>
      </c>
      <c r="R27" s="131"/>
      <c r="S27" s="133">
        <f t="shared" si="5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v>3030000</v>
      </c>
      <c r="N28" s="142"/>
      <c r="O28" s="127">
        <f t="shared" si="3"/>
        <v>3181500</v>
      </c>
      <c r="P28" s="128"/>
      <c r="Q28" s="127">
        <f t="shared" si="4"/>
        <v>6060000.0999999996</v>
      </c>
      <c r="R28" s="128"/>
      <c r="S28" s="129">
        <f t="shared" si="5"/>
        <v>12271500.1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196"/>
      <c r="H29" s="196"/>
      <c r="I29" s="116"/>
      <c r="J29" s="196"/>
      <c r="K29" s="116"/>
      <c r="L29" s="131"/>
      <c r="M29" s="132"/>
      <c r="N29" s="131"/>
      <c r="O29" s="132">
        <f t="shared" si="3"/>
        <v>0</v>
      </c>
      <c r="P29" s="131"/>
      <c r="Q29" s="132">
        <f t="shared" si="4"/>
        <v>0.1</v>
      </c>
      <c r="R29" s="131"/>
      <c r="S29" s="133">
        <f t="shared" si="5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196"/>
      <c r="H30" s="196"/>
      <c r="I30" s="116"/>
      <c r="J30" s="196"/>
      <c r="K30" s="116"/>
      <c r="L30" s="134"/>
      <c r="M30" s="132"/>
      <c r="N30" s="134"/>
      <c r="O30" s="132">
        <f t="shared" si="3"/>
        <v>0</v>
      </c>
      <c r="P30" s="134"/>
      <c r="Q30" s="132">
        <f t="shared" si="4"/>
        <v>0.1</v>
      </c>
      <c r="R30" s="134"/>
      <c r="S30" s="133">
        <f t="shared" si="5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196"/>
      <c r="H31" s="196"/>
      <c r="I31" s="116"/>
      <c r="J31" s="196"/>
      <c r="K31" s="116"/>
      <c r="L31" s="134"/>
      <c r="M31" s="132"/>
      <c r="N31" s="134"/>
      <c r="O31" s="132">
        <f t="shared" si="3"/>
        <v>0</v>
      </c>
      <c r="P31" s="134"/>
      <c r="Q31" s="132">
        <f t="shared" si="4"/>
        <v>0.1</v>
      </c>
      <c r="R31" s="134"/>
      <c r="S31" s="133">
        <f t="shared" si="5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2010000</v>
      </c>
      <c r="N32" s="165"/>
      <c r="O32" s="141">
        <f>SUM(O33:O39)</f>
        <v>2110500</v>
      </c>
      <c r="P32" s="165"/>
      <c r="Q32" s="141">
        <f>SUM(Q33:Q39)</f>
        <v>4020000.7</v>
      </c>
      <c r="R32" s="165"/>
      <c r="S32" s="141">
        <f>SUM(S33:S39)</f>
        <v>8140500.6999999993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196"/>
      <c r="H33" s="196"/>
      <c r="I33" s="116"/>
      <c r="J33" s="196"/>
      <c r="K33" s="116"/>
      <c r="L33" s="134"/>
      <c r="M33" s="132"/>
      <c r="N33" s="134"/>
      <c r="O33" s="132">
        <f t="shared" ref="O33:O39" si="6">M33+(0.05*M33)</f>
        <v>0</v>
      </c>
      <c r="P33" s="134"/>
      <c r="Q33" s="132">
        <f t="shared" ref="Q33:Q39" si="7">M33+(0.1+M33)</f>
        <v>0.1</v>
      </c>
      <c r="R33" s="134"/>
      <c r="S33" s="133">
        <f t="shared" ref="S33:S39" si="8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196"/>
      <c r="H34" s="196"/>
      <c r="I34" s="116"/>
      <c r="J34" s="196"/>
      <c r="K34" s="116"/>
      <c r="L34" s="134"/>
      <c r="M34" s="132"/>
      <c r="N34" s="134"/>
      <c r="O34" s="132">
        <f t="shared" si="6"/>
        <v>0</v>
      </c>
      <c r="P34" s="134"/>
      <c r="Q34" s="132">
        <f t="shared" si="7"/>
        <v>0.1</v>
      </c>
      <c r="R34" s="134"/>
      <c r="S34" s="133">
        <f t="shared" si="8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196"/>
      <c r="H35" s="196"/>
      <c r="I35" s="116"/>
      <c r="J35" s="196"/>
      <c r="K35" s="116"/>
      <c r="L35" s="134"/>
      <c r="M35" s="132"/>
      <c r="N35" s="134"/>
      <c r="O35" s="132">
        <f t="shared" si="6"/>
        <v>0</v>
      </c>
      <c r="P35" s="134"/>
      <c r="Q35" s="132">
        <f t="shared" si="7"/>
        <v>0.1</v>
      </c>
      <c r="R35" s="134"/>
      <c r="S35" s="133">
        <f t="shared" si="8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196"/>
      <c r="H36" s="196"/>
      <c r="I36" s="116"/>
      <c r="J36" s="196"/>
      <c r="K36" s="116"/>
      <c r="L36" s="134"/>
      <c r="M36" s="132"/>
      <c r="N36" s="134"/>
      <c r="O36" s="132">
        <f t="shared" si="6"/>
        <v>0</v>
      </c>
      <c r="P36" s="134"/>
      <c r="Q36" s="132">
        <f t="shared" si="7"/>
        <v>0.1</v>
      </c>
      <c r="R36" s="134"/>
      <c r="S36" s="133">
        <f t="shared" si="8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196"/>
      <c r="H37" s="196"/>
      <c r="I37" s="116"/>
      <c r="J37" s="196"/>
      <c r="K37" s="116"/>
      <c r="L37" s="134"/>
      <c r="M37" s="132"/>
      <c r="N37" s="134"/>
      <c r="O37" s="132">
        <f t="shared" si="6"/>
        <v>0</v>
      </c>
      <c r="P37" s="134"/>
      <c r="Q37" s="132">
        <f t="shared" si="7"/>
        <v>0.1</v>
      </c>
      <c r="R37" s="134"/>
      <c r="S37" s="133">
        <f t="shared" si="8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v>2010000</v>
      </c>
      <c r="N38" s="146"/>
      <c r="O38" s="127">
        <f t="shared" si="6"/>
        <v>2110500</v>
      </c>
      <c r="P38" s="128"/>
      <c r="Q38" s="127">
        <f t="shared" si="7"/>
        <v>4020000.1</v>
      </c>
      <c r="R38" s="128"/>
      <c r="S38" s="129">
        <f t="shared" si="8"/>
        <v>8140500.0999999996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196"/>
      <c r="H39" s="196"/>
      <c r="I39" s="116"/>
      <c r="J39" s="196"/>
      <c r="K39" s="116"/>
      <c r="L39" s="134"/>
      <c r="M39" s="132"/>
      <c r="N39" s="134"/>
      <c r="O39" s="132">
        <f t="shared" si="6"/>
        <v>0</v>
      </c>
      <c r="P39" s="134"/>
      <c r="Q39" s="132">
        <f t="shared" si="7"/>
        <v>0.1</v>
      </c>
      <c r="R39" s="134"/>
      <c r="S39" s="133">
        <f t="shared" si="8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5100000</v>
      </c>
      <c r="N40" s="165"/>
      <c r="O40" s="141">
        <f>SUM(O41:O50)</f>
        <v>5355000</v>
      </c>
      <c r="P40" s="165"/>
      <c r="Q40" s="141">
        <f>SUM(Q41:Q50)</f>
        <v>10200000.999999996</v>
      </c>
      <c r="R40" s="165"/>
      <c r="S40" s="141">
        <f>SUM(S41:S50)</f>
        <v>20655001.000000015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196"/>
      <c r="H41" s="196"/>
      <c r="I41" s="116"/>
      <c r="J41" s="196"/>
      <c r="K41" s="116"/>
      <c r="L41" s="134"/>
      <c r="M41" s="132">
        <v>5100000</v>
      </c>
      <c r="N41" s="134"/>
      <c r="O41" s="132">
        <f t="shared" ref="O41:O50" si="9">M41+(0.05*M41)</f>
        <v>5355000</v>
      </c>
      <c r="P41" s="134"/>
      <c r="Q41" s="132">
        <f t="shared" ref="Q41:Q50" si="10">M41+(0.1+M41)</f>
        <v>10200000.1</v>
      </c>
      <c r="R41" s="134"/>
      <c r="S41" s="133">
        <f t="shared" ref="S41:S50" si="11">M41+O41+Q41</f>
        <v>20655000.100000001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196"/>
      <c r="H42" s="196"/>
      <c r="I42" s="116"/>
      <c r="J42" s="196"/>
      <c r="K42" s="116"/>
      <c r="L42" s="134"/>
      <c r="M42" s="132"/>
      <c r="N42" s="134"/>
      <c r="O42" s="132">
        <f t="shared" si="9"/>
        <v>0</v>
      </c>
      <c r="P42" s="134"/>
      <c r="Q42" s="132">
        <f t="shared" si="10"/>
        <v>0.1</v>
      </c>
      <c r="R42" s="134"/>
      <c r="S42" s="133">
        <f t="shared" si="11"/>
        <v>0.1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196"/>
      <c r="H43" s="196"/>
      <c r="I43" s="116"/>
      <c r="J43" s="196"/>
      <c r="K43" s="116"/>
      <c r="L43" s="134"/>
      <c r="M43" s="132"/>
      <c r="N43" s="134"/>
      <c r="O43" s="132">
        <f t="shared" si="9"/>
        <v>0</v>
      </c>
      <c r="P43" s="134"/>
      <c r="Q43" s="132">
        <f t="shared" si="10"/>
        <v>0.1</v>
      </c>
      <c r="R43" s="134"/>
      <c r="S43" s="133">
        <f t="shared" si="11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196"/>
      <c r="H44" s="196"/>
      <c r="I44" s="116"/>
      <c r="J44" s="196"/>
      <c r="K44" s="116"/>
      <c r="L44" s="134"/>
      <c r="M44" s="132"/>
      <c r="N44" s="134"/>
      <c r="O44" s="132">
        <f t="shared" si="9"/>
        <v>0</v>
      </c>
      <c r="P44" s="134"/>
      <c r="Q44" s="132">
        <f t="shared" si="10"/>
        <v>0.1</v>
      </c>
      <c r="R44" s="134"/>
      <c r="S44" s="133">
        <f t="shared" si="11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196"/>
      <c r="H45" s="196"/>
      <c r="I45" s="116"/>
      <c r="J45" s="196"/>
      <c r="K45" s="116"/>
      <c r="L45" s="134"/>
      <c r="M45" s="132"/>
      <c r="N45" s="134"/>
      <c r="O45" s="132">
        <f t="shared" si="9"/>
        <v>0</v>
      </c>
      <c r="P45" s="134"/>
      <c r="Q45" s="132">
        <f t="shared" si="10"/>
        <v>0.1</v>
      </c>
      <c r="R45" s="134"/>
      <c r="S45" s="133">
        <f t="shared" si="11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196"/>
      <c r="H46" s="196"/>
      <c r="I46" s="116"/>
      <c r="J46" s="196"/>
      <c r="K46" s="116"/>
      <c r="L46" s="134"/>
      <c r="M46" s="132"/>
      <c r="N46" s="134"/>
      <c r="O46" s="132">
        <f t="shared" si="9"/>
        <v>0</v>
      </c>
      <c r="P46" s="134"/>
      <c r="Q46" s="132">
        <f t="shared" si="10"/>
        <v>0.1</v>
      </c>
      <c r="R46" s="134"/>
      <c r="S46" s="133">
        <f t="shared" si="11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196"/>
      <c r="H47" s="196"/>
      <c r="I47" s="116"/>
      <c r="J47" s="196"/>
      <c r="K47" s="116"/>
      <c r="L47" s="134"/>
      <c r="M47" s="132"/>
      <c r="N47" s="134"/>
      <c r="O47" s="132">
        <f t="shared" si="9"/>
        <v>0</v>
      </c>
      <c r="P47" s="134"/>
      <c r="Q47" s="132">
        <f t="shared" si="10"/>
        <v>0.1</v>
      </c>
      <c r="R47" s="134"/>
      <c r="S47" s="133">
        <f t="shared" si="11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196"/>
      <c r="H48" s="196"/>
      <c r="I48" s="116"/>
      <c r="J48" s="196"/>
      <c r="K48" s="116"/>
      <c r="L48" s="134"/>
      <c r="M48" s="132"/>
      <c r="N48" s="134"/>
      <c r="O48" s="132">
        <f t="shared" si="9"/>
        <v>0</v>
      </c>
      <c r="P48" s="134"/>
      <c r="Q48" s="132">
        <f t="shared" si="10"/>
        <v>0.1</v>
      </c>
      <c r="R48" s="134"/>
      <c r="S48" s="133">
        <f t="shared" si="11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196"/>
      <c r="H49" s="196"/>
      <c r="I49" s="116"/>
      <c r="J49" s="196"/>
      <c r="K49" s="116"/>
      <c r="L49" s="134"/>
      <c r="M49" s="132"/>
      <c r="N49" s="134"/>
      <c r="O49" s="132">
        <f t="shared" si="9"/>
        <v>0</v>
      </c>
      <c r="P49" s="134"/>
      <c r="Q49" s="132">
        <f t="shared" si="10"/>
        <v>0.1</v>
      </c>
      <c r="R49" s="134"/>
      <c r="S49" s="133">
        <f t="shared" si="11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196"/>
      <c r="H50" s="196"/>
      <c r="I50" s="116"/>
      <c r="J50" s="196"/>
      <c r="K50" s="116"/>
      <c r="L50" s="134"/>
      <c r="M50" s="132"/>
      <c r="N50" s="134"/>
      <c r="O50" s="132">
        <f t="shared" si="9"/>
        <v>0</v>
      </c>
      <c r="P50" s="134"/>
      <c r="Q50" s="132">
        <f t="shared" si="10"/>
        <v>0.1</v>
      </c>
      <c r="R50" s="134"/>
      <c r="S50" s="133">
        <f t="shared" si="11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156666800</v>
      </c>
      <c r="N51" s="140"/>
      <c r="O51" s="141">
        <f>SUM(O52:O63)</f>
        <v>164500140</v>
      </c>
      <c r="P51" s="140"/>
      <c r="Q51" s="141">
        <f>SUM(Q52:Q63)</f>
        <v>313333601.19999999</v>
      </c>
      <c r="R51" s="140"/>
      <c r="S51" s="141">
        <f>SUM(S52:S63)</f>
        <v>634500541.20000029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1694600</v>
      </c>
      <c r="N52" s="142"/>
      <c r="O52" s="143">
        <f t="shared" ref="O52:O63" si="12">M52+(0.05*M52)</f>
        <v>1779330</v>
      </c>
      <c r="P52" s="142"/>
      <c r="Q52" s="143">
        <f t="shared" ref="Q52:Q63" si="13">M52+(0.1+M52)</f>
        <v>3389200.1</v>
      </c>
      <c r="R52" s="142"/>
      <c r="S52" s="144">
        <f t="shared" ref="S52:S63" si="14">M52+O52+Q52</f>
        <v>6863130.0999999996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v>75964200</v>
      </c>
      <c r="N53" s="173"/>
      <c r="O53" s="174">
        <f t="shared" si="12"/>
        <v>79762410</v>
      </c>
      <c r="P53" s="173"/>
      <c r="Q53" s="174">
        <f t="shared" si="13"/>
        <v>151928400.09999999</v>
      </c>
      <c r="R53" s="173"/>
      <c r="S53" s="175">
        <f t="shared" si="14"/>
        <v>307655010.10000002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>
        <v>2454600</v>
      </c>
      <c r="N54" s="190"/>
      <c r="O54" s="191">
        <f t="shared" si="12"/>
        <v>2577330</v>
      </c>
      <c r="P54" s="190"/>
      <c r="Q54" s="191">
        <f t="shared" si="13"/>
        <v>4909200.0999999996</v>
      </c>
      <c r="R54" s="190"/>
      <c r="S54" s="192">
        <f t="shared" si="14"/>
        <v>9941130.0999999996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25918700</v>
      </c>
      <c r="N55" s="142"/>
      <c r="O55" s="127">
        <f t="shared" si="12"/>
        <v>27214635</v>
      </c>
      <c r="P55" s="128"/>
      <c r="Q55" s="127">
        <f t="shared" si="13"/>
        <v>51837400.100000001</v>
      </c>
      <c r="R55" s="128"/>
      <c r="S55" s="129">
        <f t="shared" si="14"/>
        <v>104970735.09999999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v>3654700</v>
      </c>
      <c r="N56" s="142"/>
      <c r="O56" s="127">
        <f t="shared" si="12"/>
        <v>3837435</v>
      </c>
      <c r="P56" s="128"/>
      <c r="Q56" s="127">
        <f t="shared" si="13"/>
        <v>7309400.0999999996</v>
      </c>
      <c r="R56" s="128"/>
      <c r="S56" s="129">
        <f t="shared" si="14"/>
        <v>14801535.1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2"/>
        <v>0</v>
      </c>
      <c r="P57" s="142"/>
      <c r="Q57" s="143">
        <f t="shared" si="13"/>
        <v>0.1</v>
      </c>
      <c r="R57" s="142"/>
      <c r="S57" s="144">
        <f t="shared" si="14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196"/>
      <c r="H58" s="196"/>
      <c r="I58" s="116"/>
      <c r="J58" s="196"/>
      <c r="K58" s="116"/>
      <c r="L58" s="131"/>
      <c r="M58" s="132">
        <v>2400000</v>
      </c>
      <c r="N58" s="131"/>
      <c r="O58" s="132">
        <f t="shared" si="12"/>
        <v>2520000</v>
      </c>
      <c r="P58" s="131"/>
      <c r="Q58" s="132">
        <f t="shared" si="13"/>
        <v>4800000.0999999996</v>
      </c>
      <c r="R58" s="131"/>
      <c r="S58" s="133">
        <f t="shared" si="14"/>
        <v>9720000.0999999996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196"/>
      <c r="H59" s="196"/>
      <c r="I59" s="116"/>
      <c r="J59" s="196"/>
      <c r="K59" s="116"/>
      <c r="L59" s="131"/>
      <c r="M59" s="132"/>
      <c r="N59" s="131"/>
      <c r="O59" s="132">
        <f t="shared" si="12"/>
        <v>0</v>
      </c>
      <c r="P59" s="131"/>
      <c r="Q59" s="132">
        <f t="shared" si="13"/>
        <v>0.1</v>
      </c>
      <c r="R59" s="131"/>
      <c r="S59" s="133">
        <f t="shared" si="14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196"/>
      <c r="H60" s="196"/>
      <c r="I60" s="116"/>
      <c r="J60" s="196"/>
      <c r="K60" s="116"/>
      <c r="L60" s="131"/>
      <c r="M60" s="132"/>
      <c r="N60" s="131"/>
      <c r="O60" s="132">
        <f t="shared" si="12"/>
        <v>0</v>
      </c>
      <c r="P60" s="131"/>
      <c r="Q60" s="132">
        <f t="shared" si="13"/>
        <v>0.1</v>
      </c>
      <c r="R60" s="131"/>
      <c r="S60" s="133">
        <f t="shared" si="14"/>
        <v>0.1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v>44580000</v>
      </c>
      <c r="N61" s="142"/>
      <c r="O61" s="127">
        <f t="shared" si="12"/>
        <v>46809000</v>
      </c>
      <c r="P61" s="128"/>
      <c r="Q61" s="127">
        <f t="shared" si="13"/>
        <v>89160000.099999994</v>
      </c>
      <c r="R61" s="128"/>
      <c r="S61" s="129">
        <f t="shared" si="14"/>
        <v>180549000.09999999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196"/>
      <c r="H62" s="196"/>
      <c r="I62" s="132"/>
      <c r="J62" s="166"/>
      <c r="K62" s="132"/>
      <c r="L62" s="131"/>
      <c r="M62" s="132"/>
      <c r="N62" s="131"/>
      <c r="O62" s="132">
        <f t="shared" si="12"/>
        <v>0</v>
      </c>
      <c r="P62" s="131"/>
      <c r="Q62" s="132">
        <f t="shared" si="13"/>
        <v>0.1</v>
      </c>
      <c r="R62" s="131"/>
      <c r="S62" s="133">
        <f t="shared" si="14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196"/>
      <c r="H63" s="196"/>
      <c r="I63" s="132"/>
      <c r="J63" s="166"/>
      <c r="K63" s="132"/>
      <c r="L63" s="131"/>
      <c r="M63" s="132"/>
      <c r="N63" s="131"/>
      <c r="O63" s="132">
        <f t="shared" si="12"/>
        <v>0</v>
      </c>
      <c r="P63" s="131"/>
      <c r="Q63" s="132">
        <f t="shared" si="13"/>
        <v>0.1</v>
      </c>
      <c r="R63" s="131"/>
      <c r="S63" s="133">
        <f t="shared" si="14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2854000</v>
      </c>
      <c r="N64" s="140"/>
      <c r="O64" s="141">
        <f>SUM(O65:O77)</f>
        <v>2996700</v>
      </c>
      <c r="P64" s="140"/>
      <c r="Q64" s="141">
        <f>SUM(Q65:Q77)</f>
        <v>5708001.299999997</v>
      </c>
      <c r="R64" s="140"/>
      <c r="S64" s="141">
        <f>SUM(S65:S77)</f>
        <v>11558701.299999997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196"/>
      <c r="H65" s="196"/>
      <c r="I65" s="132"/>
      <c r="J65" s="166"/>
      <c r="K65" s="132"/>
      <c r="L65" s="131"/>
      <c r="M65" s="132"/>
      <c r="N65" s="131"/>
      <c r="O65" s="132">
        <f t="shared" ref="O65:O77" si="15">M65+(0.05*M65)</f>
        <v>0</v>
      </c>
      <c r="P65" s="131"/>
      <c r="Q65" s="132">
        <f t="shared" ref="Q65:Q77" si="16">M65+(0.1+M65)</f>
        <v>0.1</v>
      </c>
      <c r="R65" s="131"/>
      <c r="S65" s="133">
        <f t="shared" ref="S65:S77" si="17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196"/>
      <c r="H66" s="196"/>
      <c r="I66" s="132"/>
      <c r="J66" s="166"/>
      <c r="K66" s="132"/>
      <c r="L66" s="131"/>
      <c r="M66" s="132"/>
      <c r="N66" s="131"/>
      <c r="O66" s="132">
        <f t="shared" si="15"/>
        <v>0</v>
      </c>
      <c r="P66" s="131"/>
      <c r="Q66" s="132">
        <f t="shared" si="16"/>
        <v>0.1</v>
      </c>
      <c r="R66" s="131"/>
      <c r="S66" s="133">
        <f t="shared" si="17"/>
        <v>0.1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196"/>
      <c r="H67" s="196"/>
      <c r="I67" s="132"/>
      <c r="J67" s="166"/>
      <c r="K67" s="132"/>
      <c r="L67" s="131"/>
      <c r="M67" s="132"/>
      <c r="N67" s="131"/>
      <c r="O67" s="132">
        <f t="shared" si="15"/>
        <v>0</v>
      </c>
      <c r="P67" s="131"/>
      <c r="Q67" s="132">
        <f t="shared" si="16"/>
        <v>0.1</v>
      </c>
      <c r="R67" s="131"/>
      <c r="S67" s="133">
        <f t="shared" si="17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196"/>
      <c r="H68" s="196"/>
      <c r="I68" s="132"/>
      <c r="J68" s="166"/>
      <c r="K68" s="132"/>
      <c r="L68" s="131"/>
      <c r="M68" s="132"/>
      <c r="N68" s="131"/>
      <c r="O68" s="132">
        <f t="shared" si="15"/>
        <v>0</v>
      </c>
      <c r="P68" s="131"/>
      <c r="Q68" s="132">
        <f t="shared" si="16"/>
        <v>0.1</v>
      </c>
      <c r="R68" s="131"/>
      <c r="S68" s="133">
        <f t="shared" si="17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196"/>
      <c r="H69" s="196"/>
      <c r="I69" s="132"/>
      <c r="J69" s="166"/>
      <c r="K69" s="132"/>
      <c r="L69" s="131"/>
      <c r="M69" s="132">
        <v>2854000</v>
      </c>
      <c r="N69" s="131"/>
      <c r="O69" s="132">
        <f t="shared" si="15"/>
        <v>2996700</v>
      </c>
      <c r="P69" s="131"/>
      <c r="Q69" s="132">
        <f t="shared" si="16"/>
        <v>5708000.0999999996</v>
      </c>
      <c r="R69" s="131"/>
      <c r="S69" s="133">
        <f t="shared" si="17"/>
        <v>11558700.1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196"/>
      <c r="H70" s="196"/>
      <c r="I70" s="132"/>
      <c r="J70" s="166"/>
      <c r="K70" s="132"/>
      <c r="L70" s="131"/>
      <c r="M70" s="132"/>
      <c r="N70" s="131"/>
      <c r="O70" s="132">
        <f t="shared" si="15"/>
        <v>0</v>
      </c>
      <c r="P70" s="131"/>
      <c r="Q70" s="132">
        <f t="shared" si="16"/>
        <v>0.1</v>
      </c>
      <c r="R70" s="131"/>
      <c r="S70" s="133">
        <f t="shared" si="17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196"/>
      <c r="H71" s="196"/>
      <c r="I71" s="132"/>
      <c r="J71" s="166"/>
      <c r="K71" s="132"/>
      <c r="L71" s="131"/>
      <c r="M71" s="132"/>
      <c r="N71" s="131"/>
      <c r="O71" s="132">
        <f t="shared" si="15"/>
        <v>0</v>
      </c>
      <c r="P71" s="131"/>
      <c r="Q71" s="132">
        <f t="shared" si="16"/>
        <v>0.1</v>
      </c>
      <c r="R71" s="131"/>
      <c r="S71" s="133">
        <f t="shared" si="17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196"/>
      <c r="H72" s="196"/>
      <c r="I72" s="132"/>
      <c r="J72" s="166"/>
      <c r="K72" s="132"/>
      <c r="L72" s="131"/>
      <c r="M72" s="132"/>
      <c r="N72" s="131"/>
      <c r="O72" s="132">
        <f t="shared" si="15"/>
        <v>0</v>
      </c>
      <c r="P72" s="131"/>
      <c r="Q72" s="132">
        <f t="shared" si="16"/>
        <v>0.1</v>
      </c>
      <c r="R72" s="131"/>
      <c r="S72" s="133">
        <f t="shared" si="17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196"/>
      <c r="H73" s="196"/>
      <c r="I73" s="132"/>
      <c r="J73" s="166"/>
      <c r="K73" s="132"/>
      <c r="L73" s="131"/>
      <c r="M73" s="132"/>
      <c r="N73" s="131"/>
      <c r="O73" s="132">
        <f t="shared" si="15"/>
        <v>0</v>
      </c>
      <c r="P73" s="131"/>
      <c r="Q73" s="132">
        <f t="shared" si="16"/>
        <v>0.1</v>
      </c>
      <c r="R73" s="131"/>
      <c r="S73" s="133">
        <f t="shared" si="17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196"/>
      <c r="H74" s="196"/>
      <c r="I74" s="132"/>
      <c r="J74" s="166"/>
      <c r="K74" s="132"/>
      <c r="L74" s="131"/>
      <c r="M74" s="132"/>
      <c r="N74" s="131"/>
      <c r="O74" s="132">
        <f t="shared" si="15"/>
        <v>0</v>
      </c>
      <c r="P74" s="131"/>
      <c r="Q74" s="132">
        <f t="shared" si="16"/>
        <v>0.1</v>
      </c>
      <c r="R74" s="131"/>
      <c r="S74" s="133">
        <f t="shared" si="17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196"/>
      <c r="H75" s="196"/>
      <c r="I75" s="132"/>
      <c r="J75" s="166"/>
      <c r="K75" s="132"/>
      <c r="L75" s="131"/>
      <c r="M75" s="132"/>
      <c r="N75" s="131"/>
      <c r="O75" s="132">
        <f t="shared" si="15"/>
        <v>0</v>
      </c>
      <c r="P75" s="131"/>
      <c r="Q75" s="132">
        <f t="shared" si="16"/>
        <v>0.1</v>
      </c>
      <c r="R75" s="131"/>
      <c r="S75" s="133">
        <f t="shared" si="17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196"/>
      <c r="H76" s="196"/>
      <c r="I76" s="132"/>
      <c r="J76" s="166"/>
      <c r="K76" s="132"/>
      <c r="L76" s="131"/>
      <c r="M76" s="132"/>
      <c r="N76" s="131"/>
      <c r="O76" s="132">
        <f t="shared" si="15"/>
        <v>0</v>
      </c>
      <c r="P76" s="131"/>
      <c r="Q76" s="132">
        <f t="shared" si="16"/>
        <v>0.1</v>
      </c>
      <c r="R76" s="131"/>
      <c r="S76" s="133">
        <f t="shared" si="17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196"/>
      <c r="H77" s="196"/>
      <c r="I77" s="132"/>
      <c r="J77" s="166"/>
      <c r="K77" s="132"/>
      <c r="L77" s="131"/>
      <c r="M77" s="132"/>
      <c r="N77" s="131"/>
      <c r="O77" s="132">
        <f t="shared" si="15"/>
        <v>0</v>
      </c>
      <c r="P77" s="131"/>
      <c r="Q77" s="132">
        <f t="shared" si="16"/>
        <v>0.1</v>
      </c>
      <c r="R77" s="131"/>
      <c r="S77" s="133">
        <f t="shared" si="17"/>
        <v>0.1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150902400</v>
      </c>
      <c r="N78" s="140"/>
      <c r="O78" s="141">
        <f>SUM(O79:O82)</f>
        <v>158447520</v>
      </c>
      <c r="P78" s="140"/>
      <c r="Q78" s="141">
        <f>SUM(Q79:Q82)</f>
        <v>301804800.39999998</v>
      </c>
      <c r="R78" s="140"/>
      <c r="S78" s="141">
        <f>SUM(S79:S82)</f>
        <v>611154720.39999998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196"/>
      <c r="H79" s="196"/>
      <c r="I79" s="116"/>
      <c r="J79" s="196"/>
      <c r="K79" s="116"/>
      <c r="L79" s="131"/>
      <c r="M79" s="132">
        <v>4224000</v>
      </c>
      <c r="N79" s="131"/>
      <c r="O79" s="132">
        <f t="shared" ref="O79:O82" si="18">M79+(0.05*M79)</f>
        <v>4435200</v>
      </c>
      <c r="P79" s="131"/>
      <c r="Q79" s="132">
        <f t="shared" ref="Q79:Q82" si="19">M79+(0.1+M79)</f>
        <v>8448000.0999999996</v>
      </c>
      <c r="R79" s="131"/>
      <c r="S79" s="133">
        <f t="shared" ref="S79:S82" si="20">M79+O79+Q79</f>
        <v>17107200.100000001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16598400</v>
      </c>
      <c r="N80" s="142"/>
      <c r="O80" s="127">
        <f t="shared" si="18"/>
        <v>17428320</v>
      </c>
      <c r="P80" s="128"/>
      <c r="Q80" s="127">
        <f t="shared" si="19"/>
        <v>33196800.100000001</v>
      </c>
      <c r="R80" s="128"/>
      <c r="S80" s="129">
        <f t="shared" si="20"/>
        <v>67223520.099999994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196"/>
      <c r="H81" s="196"/>
      <c r="I81" s="116"/>
      <c r="J81" s="196"/>
      <c r="K81" s="116"/>
      <c r="L81" s="131"/>
      <c r="M81" s="132"/>
      <c r="N81" s="131"/>
      <c r="O81" s="132">
        <f t="shared" si="18"/>
        <v>0</v>
      </c>
      <c r="P81" s="131"/>
      <c r="Q81" s="132">
        <f t="shared" si="19"/>
        <v>0.1</v>
      </c>
      <c r="R81" s="131"/>
      <c r="S81" s="133">
        <f t="shared" si="20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v>130080000</v>
      </c>
      <c r="N82" s="142"/>
      <c r="O82" s="127">
        <f t="shared" si="18"/>
        <v>136584000</v>
      </c>
      <c r="P82" s="128"/>
      <c r="Q82" s="127">
        <f t="shared" si="19"/>
        <v>260160000.09999999</v>
      </c>
      <c r="R82" s="128"/>
      <c r="S82" s="129">
        <f t="shared" si="20"/>
        <v>526824000.10000002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135636400</v>
      </c>
      <c r="N83" s="151"/>
      <c r="O83" s="152">
        <f>SUM(O84:O98)</f>
        <v>142418220</v>
      </c>
      <c r="P83" s="151"/>
      <c r="Q83" s="152">
        <f>SUM(Q84:Q98)</f>
        <v>271272801.50000006</v>
      </c>
      <c r="R83" s="151"/>
      <c r="S83" s="152">
        <f>SUM(S84:S98)</f>
        <v>549327421.50000012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/>
      <c r="N84" s="142"/>
      <c r="O84" s="127">
        <f t="shared" ref="O84:O98" si="21">M84+(0.05*M84)</f>
        <v>0</v>
      </c>
      <c r="P84" s="128"/>
      <c r="Q84" s="127">
        <f t="shared" ref="Q84:Q98" si="22">M84+(0.1+M84)</f>
        <v>0.1</v>
      </c>
      <c r="R84" s="128"/>
      <c r="S84" s="129">
        <f t="shared" ref="S84:S98" si="23">M84+O84+Q84</f>
        <v>0.1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196"/>
      <c r="H85" s="196"/>
      <c r="I85" s="116"/>
      <c r="J85" s="196"/>
      <c r="K85" s="116"/>
      <c r="L85" s="131"/>
      <c r="M85" s="132">
        <v>15150000</v>
      </c>
      <c r="N85" s="131"/>
      <c r="O85" s="132">
        <f t="shared" si="21"/>
        <v>15907500</v>
      </c>
      <c r="P85" s="131"/>
      <c r="Q85" s="132">
        <f t="shared" si="22"/>
        <v>30300000.100000001</v>
      </c>
      <c r="R85" s="131"/>
      <c r="S85" s="133">
        <f t="shared" si="23"/>
        <v>61357500.100000001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196"/>
      <c r="H86" s="196"/>
      <c r="I86" s="116"/>
      <c r="J86" s="196"/>
      <c r="K86" s="116"/>
      <c r="L86" s="131"/>
      <c r="M86" s="132"/>
      <c r="N86" s="131"/>
      <c r="O86" s="132">
        <f t="shared" si="21"/>
        <v>0</v>
      </c>
      <c r="P86" s="131"/>
      <c r="Q86" s="132">
        <f t="shared" si="22"/>
        <v>0.1</v>
      </c>
      <c r="R86" s="131"/>
      <c r="S86" s="133">
        <f t="shared" si="23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196"/>
      <c r="H87" s="196"/>
      <c r="I87" s="116"/>
      <c r="J87" s="196"/>
      <c r="K87" s="116"/>
      <c r="L87" s="131"/>
      <c r="M87" s="132"/>
      <c r="N87" s="131"/>
      <c r="O87" s="132">
        <f t="shared" si="21"/>
        <v>0</v>
      </c>
      <c r="P87" s="131"/>
      <c r="Q87" s="132">
        <f t="shared" si="22"/>
        <v>0.1</v>
      </c>
      <c r="R87" s="131"/>
      <c r="S87" s="133">
        <f t="shared" si="23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9486400</v>
      </c>
      <c r="N88" s="142"/>
      <c r="O88" s="127">
        <f t="shared" si="21"/>
        <v>9960720</v>
      </c>
      <c r="P88" s="128"/>
      <c r="Q88" s="127">
        <f t="shared" si="22"/>
        <v>18972800.100000001</v>
      </c>
      <c r="R88" s="128"/>
      <c r="S88" s="129">
        <f t="shared" si="23"/>
        <v>38419920.100000001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196"/>
      <c r="H89" s="196"/>
      <c r="I89" s="116"/>
      <c r="J89" s="196"/>
      <c r="K89" s="116"/>
      <c r="L89" s="131"/>
      <c r="M89" s="132"/>
      <c r="N89" s="131"/>
      <c r="O89" s="132">
        <f t="shared" si="21"/>
        <v>0</v>
      </c>
      <c r="P89" s="131"/>
      <c r="Q89" s="132">
        <f t="shared" si="22"/>
        <v>0.1</v>
      </c>
      <c r="R89" s="131"/>
      <c r="S89" s="133">
        <f t="shared" si="23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196"/>
      <c r="H90" s="196"/>
      <c r="I90" s="116"/>
      <c r="J90" s="196"/>
      <c r="K90" s="116"/>
      <c r="L90" s="131"/>
      <c r="M90" s="132"/>
      <c r="N90" s="131"/>
      <c r="O90" s="132">
        <f t="shared" si="21"/>
        <v>0</v>
      </c>
      <c r="P90" s="131"/>
      <c r="Q90" s="132">
        <f t="shared" si="22"/>
        <v>0.1</v>
      </c>
      <c r="R90" s="131"/>
      <c r="S90" s="133">
        <f t="shared" si="23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196"/>
      <c r="H91" s="196"/>
      <c r="I91" s="116"/>
      <c r="J91" s="196"/>
      <c r="K91" s="116"/>
      <c r="L91" s="131"/>
      <c r="M91" s="132"/>
      <c r="N91" s="131"/>
      <c r="O91" s="132">
        <f t="shared" si="21"/>
        <v>0</v>
      </c>
      <c r="P91" s="131"/>
      <c r="Q91" s="132">
        <f t="shared" si="22"/>
        <v>0.1</v>
      </c>
      <c r="R91" s="131"/>
      <c r="S91" s="133">
        <f t="shared" si="23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196"/>
      <c r="H92" s="196"/>
      <c r="I92" s="116"/>
      <c r="J92" s="196"/>
      <c r="K92" s="116"/>
      <c r="L92" s="131"/>
      <c r="M92" s="132"/>
      <c r="N92" s="131"/>
      <c r="O92" s="132">
        <f t="shared" si="21"/>
        <v>0</v>
      </c>
      <c r="P92" s="131"/>
      <c r="Q92" s="132">
        <f t="shared" si="22"/>
        <v>0.1</v>
      </c>
      <c r="R92" s="131"/>
      <c r="S92" s="133">
        <f t="shared" si="23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196"/>
      <c r="H93" s="196"/>
      <c r="I93" s="116"/>
      <c r="J93" s="196"/>
      <c r="K93" s="116"/>
      <c r="L93" s="131"/>
      <c r="M93" s="132"/>
      <c r="N93" s="131"/>
      <c r="O93" s="132">
        <f t="shared" si="21"/>
        <v>0</v>
      </c>
      <c r="P93" s="131"/>
      <c r="Q93" s="132">
        <f t="shared" si="22"/>
        <v>0.1</v>
      </c>
      <c r="R93" s="131"/>
      <c r="S93" s="133">
        <f t="shared" si="23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196"/>
      <c r="H94" s="196"/>
      <c r="I94" s="116"/>
      <c r="J94" s="196"/>
      <c r="K94" s="116"/>
      <c r="L94" s="131"/>
      <c r="M94" s="132"/>
      <c r="N94" s="131"/>
      <c r="O94" s="132">
        <f t="shared" si="21"/>
        <v>0</v>
      </c>
      <c r="P94" s="131"/>
      <c r="Q94" s="132">
        <f t="shared" si="22"/>
        <v>0.1</v>
      </c>
      <c r="R94" s="131"/>
      <c r="S94" s="133">
        <f t="shared" si="23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>
        <v>108000000</v>
      </c>
      <c r="N95" s="142"/>
      <c r="O95" s="127">
        <f t="shared" si="21"/>
        <v>113400000</v>
      </c>
      <c r="P95" s="128"/>
      <c r="Q95" s="127">
        <f t="shared" si="22"/>
        <v>216000000.09999999</v>
      </c>
      <c r="R95" s="128"/>
      <c r="S95" s="129">
        <f t="shared" si="23"/>
        <v>437400000.10000002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1"/>
        <v>0</v>
      </c>
      <c r="P96" s="142"/>
      <c r="Q96" s="143">
        <f t="shared" si="22"/>
        <v>0.1</v>
      </c>
      <c r="R96" s="142"/>
      <c r="S96" s="144">
        <f t="shared" si="23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>
        <v>3000000</v>
      </c>
      <c r="N97" s="142"/>
      <c r="O97" s="127">
        <f t="shared" si="21"/>
        <v>3150000</v>
      </c>
      <c r="P97" s="128"/>
      <c r="Q97" s="127">
        <f t="shared" si="22"/>
        <v>6000000.0999999996</v>
      </c>
      <c r="R97" s="128"/>
      <c r="S97" s="129">
        <f t="shared" si="23"/>
        <v>12150000.1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196"/>
      <c r="H98" s="196"/>
      <c r="I98" s="116"/>
      <c r="J98" s="196"/>
      <c r="K98" s="116"/>
      <c r="L98" s="131"/>
      <c r="M98" s="132"/>
      <c r="N98" s="131"/>
      <c r="O98" s="132">
        <f t="shared" si="21"/>
        <v>0</v>
      </c>
      <c r="P98" s="131"/>
      <c r="Q98" s="132">
        <f t="shared" si="22"/>
        <v>0.1</v>
      </c>
      <c r="R98" s="131"/>
      <c r="S98" s="133">
        <f t="shared" si="23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196"/>
      <c r="H99" s="196"/>
      <c r="I99" s="116"/>
      <c r="J99" s="196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0</v>
      </c>
      <c r="N100" s="158"/>
      <c r="O100" s="159">
        <f>O101+O103</f>
        <v>0</v>
      </c>
      <c r="P100" s="158"/>
      <c r="Q100" s="159">
        <f>Q101+Q103</f>
        <v>0.30000000000000004</v>
      </c>
      <c r="R100" s="158"/>
      <c r="S100" s="159">
        <f>S101+S103</f>
        <v>0.30000000000000004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196"/>
      <c r="H102" s="196"/>
      <c r="I102" s="116"/>
      <c r="J102" s="196"/>
      <c r="K102" s="116"/>
      <c r="L102" s="131"/>
      <c r="M102" s="132"/>
      <c r="N102" s="131"/>
      <c r="O102" s="132">
        <f t="shared" ref="O102" si="24">M102+(0.05*M102)</f>
        <v>0</v>
      </c>
      <c r="P102" s="131"/>
      <c r="Q102" s="132">
        <f t="shared" ref="Q102" si="25">M102+(0.1+M102)</f>
        <v>0.1</v>
      </c>
      <c r="R102" s="131"/>
      <c r="S102" s="132">
        <f t="shared" ref="S102" si="26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0</v>
      </c>
      <c r="N103" s="140"/>
      <c r="O103" s="141">
        <f>SUM(O104:O105)</f>
        <v>0</v>
      </c>
      <c r="P103" s="140"/>
      <c r="Q103" s="141">
        <f>SUM(Q104:Q105)</f>
        <v>0.2</v>
      </c>
      <c r="R103" s="140"/>
      <c r="S103" s="141">
        <f>SUM(S104:S105)</f>
        <v>0.2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/>
      <c r="N104" s="142"/>
      <c r="O104" s="127">
        <f>M104+(0.05*M104)</f>
        <v>0</v>
      </c>
      <c r="P104" s="128"/>
      <c r="Q104" s="127">
        <f>M104+(0.1+M104)</f>
        <v>0.1</v>
      </c>
      <c r="R104" s="128"/>
      <c r="S104" s="129">
        <f>M104+O104+Q104</f>
        <v>0.1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196"/>
      <c r="H105" s="196"/>
      <c r="I105" s="116"/>
      <c r="J105" s="196"/>
      <c r="K105" s="116"/>
      <c r="L105" s="131"/>
      <c r="M105" s="132"/>
      <c r="N105" s="131"/>
      <c r="O105" s="116">
        <f t="shared" ref="O105" si="27">M105+(0.05*M105)</f>
        <v>0</v>
      </c>
      <c r="P105" s="164"/>
      <c r="Q105" s="116">
        <f t="shared" ref="Q105" si="28">M105+(0.1+M105)</f>
        <v>0.1</v>
      </c>
      <c r="R105" s="164"/>
      <c r="S105" s="118">
        <f t="shared" ref="S105" si="29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196"/>
      <c r="H106" s="196"/>
      <c r="I106" s="116"/>
      <c r="J106" s="196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755294850</v>
      </c>
      <c r="N107" s="158"/>
      <c r="O107" s="159">
        <f>O108</f>
        <v>793059592.5</v>
      </c>
      <c r="P107" s="158"/>
      <c r="Q107" s="159">
        <f>Q108</f>
        <v>1510589700.3</v>
      </c>
      <c r="R107" s="158"/>
      <c r="S107" s="159">
        <f>S108</f>
        <v>3058944142.7999997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755294850</v>
      </c>
      <c r="N108" s="140"/>
      <c r="O108" s="141">
        <f>SUM(O109:O111)</f>
        <v>793059592.5</v>
      </c>
      <c r="P108" s="140"/>
      <c r="Q108" s="141">
        <f>SUM(Q109:Q111)</f>
        <v>1510589700.3</v>
      </c>
      <c r="R108" s="140"/>
      <c r="S108" s="141">
        <f>SUM(S109:S111)</f>
        <v>3058944142.7999997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196"/>
      <c r="H109" s="196"/>
      <c r="I109" s="116"/>
      <c r="J109" s="196"/>
      <c r="K109" s="116"/>
      <c r="L109" s="131"/>
      <c r="M109" s="132">
        <v>12050000</v>
      </c>
      <c r="N109" s="131"/>
      <c r="O109" s="132">
        <f t="shared" ref="O109:O111" si="30">M109+(0.05*M109)</f>
        <v>12652500</v>
      </c>
      <c r="P109" s="131"/>
      <c r="Q109" s="132">
        <f t="shared" ref="Q109:Q111" si="31">M109+(0.1+M109)</f>
        <v>24100000.100000001</v>
      </c>
      <c r="R109" s="131"/>
      <c r="S109" s="133">
        <f t="shared" ref="S109:S111" si="32">M109+O109+Q109</f>
        <v>48802500.100000001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196"/>
      <c r="H110" s="196"/>
      <c r="I110" s="116"/>
      <c r="J110" s="196"/>
      <c r="K110" s="116"/>
      <c r="L110" s="131"/>
      <c r="M110" s="132">
        <v>2854600</v>
      </c>
      <c r="N110" s="131"/>
      <c r="O110" s="132">
        <f t="shared" si="30"/>
        <v>2997330</v>
      </c>
      <c r="P110" s="131"/>
      <c r="Q110" s="132">
        <f t="shared" si="31"/>
        <v>5709200.0999999996</v>
      </c>
      <c r="R110" s="131"/>
      <c r="S110" s="133">
        <f t="shared" si="32"/>
        <v>11561130.1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196"/>
      <c r="H111" s="196"/>
      <c r="I111" s="116"/>
      <c r="J111" s="196"/>
      <c r="K111" s="116"/>
      <c r="L111" s="131"/>
      <c r="M111" s="132">
        <v>740390250</v>
      </c>
      <c r="N111" s="131"/>
      <c r="O111" s="132">
        <f t="shared" si="30"/>
        <v>777409762.5</v>
      </c>
      <c r="P111" s="131"/>
      <c r="Q111" s="132">
        <f t="shared" si="31"/>
        <v>1480780500.0999999</v>
      </c>
      <c r="R111" s="131"/>
      <c r="S111" s="133">
        <f t="shared" si="32"/>
        <v>2998580512.5999999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196"/>
      <c r="H112" s="196"/>
      <c r="I112" s="116"/>
      <c r="J112" s="196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0</v>
      </c>
      <c r="N113" s="158"/>
      <c r="O113" s="159">
        <f>O114+O116</f>
        <v>0</v>
      </c>
      <c r="P113" s="158"/>
      <c r="Q113" s="159">
        <f>Q114+Q116</f>
        <v>0.2</v>
      </c>
      <c r="R113" s="158"/>
      <c r="S113" s="159">
        <f>S114+S116</f>
        <v>0.2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0</v>
      </c>
      <c r="N114" s="140"/>
      <c r="O114" s="141">
        <f>O115</f>
        <v>0</v>
      </c>
      <c r="P114" s="140"/>
      <c r="Q114" s="141">
        <f>Q115</f>
        <v>0.1</v>
      </c>
      <c r="R114" s="140"/>
      <c r="S114" s="141">
        <f>S115</f>
        <v>0.1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196"/>
      <c r="H115" s="196"/>
      <c r="I115" s="116"/>
      <c r="J115" s="196"/>
      <c r="K115" s="116"/>
      <c r="L115" s="131"/>
      <c r="M115" s="132"/>
      <c r="N115" s="131"/>
      <c r="O115" s="132">
        <f t="shared" ref="O115" si="33">M115+(0.05*M115)</f>
        <v>0</v>
      </c>
      <c r="P115" s="131"/>
      <c r="Q115" s="132">
        <f t="shared" ref="Q115" si="34">M115+(0.1+M115)</f>
        <v>0.1</v>
      </c>
      <c r="R115" s="131"/>
      <c r="S115" s="133">
        <f t="shared" ref="S115" si="35">M115+O115+Q115</f>
        <v>0.1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0</v>
      </c>
      <c r="N116" s="140"/>
      <c r="O116" s="141">
        <f>O117</f>
        <v>0</v>
      </c>
      <c r="P116" s="140"/>
      <c r="Q116" s="141">
        <f>Q117</f>
        <v>0.1</v>
      </c>
      <c r="R116" s="140"/>
      <c r="S116" s="141">
        <f>S117</f>
        <v>0.1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196"/>
      <c r="H117" s="196"/>
      <c r="I117" s="116"/>
      <c r="J117" s="196"/>
      <c r="K117" s="116"/>
      <c r="L117" s="131"/>
      <c r="M117" s="132"/>
      <c r="N117" s="131"/>
      <c r="O117" s="132">
        <f t="shared" ref="O117" si="36">M117+(0.05*M117)</f>
        <v>0</v>
      </c>
      <c r="P117" s="131"/>
      <c r="Q117" s="132">
        <f t="shared" ref="Q117" si="37">M117+(0.1+M117)</f>
        <v>0.1</v>
      </c>
      <c r="R117" s="131"/>
      <c r="S117" s="133">
        <f t="shared" ref="S117" si="38">M117+O117+Q117</f>
        <v>0.1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196"/>
      <c r="H118" s="196"/>
      <c r="I118" s="116"/>
      <c r="J118" s="196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23200000</v>
      </c>
      <c r="N119" s="158"/>
      <c r="O119" s="159">
        <f>O120</f>
        <v>24360000</v>
      </c>
      <c r="P119" s="158"/>
      <c r="Q119" s="159">
        <f>Q120</f>
        <v>46400000.100000001</v>
      </c>
      <c r="R119" s="158"/>
      <c r="S119" s="159">
        <f>S120</f>
        <v>93960000.099999994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23200000</v>
      </c>
      <c r="N120" s="140"/>
      <c r="O120" s="141">
        <f>O121</f>
        <v>24360000</v>
      </c>
      <c r="P120" s="140"/>
      <c r="Q120" s="141">
        <f>Q121</f>
        <v>46400000.100000001</v>
      </c>
      <c r="R120" s="140"/>
      <c r="S120" s="141">
        <f>S121</f>
        <v>93960000.099999994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>
        <v>23200000</v>
      </c>
      <c r="N121" s="142"/>
      <c r="O121" s="127">
        <f>M121+(0.05*M121)</f>
        <v>24360000</v>
      </c>
      <c r="P121" s="128"/>
      <c r="Q121" s="127">
        <f>M121+(0.1+M121)</f>
        <v>46400000.100000001</v>
      </c>
      <c r="R121" s="128"/>
      <c r="S121" s="129">
        <f>M121+O121+Q121</f>
        <v>93960000.099999994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autoFilter ref="C12:V121"/>
  <mergeCells count="20"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M12" sqref="M12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hidden="1" customWidth="1"/>
    <col min="7" max="7" width="13.140625" style="101" customWidth="1"/>
    <col min="8" max="8" width="9.42578125" style="101" hidden="1" customWidth="1"/>
    <col min="9" max="9" width="9.42578125" style="102" hidden="1" customWidth="1"/>
    <col min="10" max="10" width="9.28515625" style="101" hidden="1" customWidth="1"/>
    <col min="11" max="11" width="9.28515625" style="102" hidden="1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1121143882</v>
      </c>
      <c r="N12" s="114"/>
      <c r="O12" s="132">
        <v>1121143882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435572882</v>
      </c>
      <c r="N13" s="156"/>
      <c r="O13" s="159">
        <f>O14+O22+O32+O51+O78+O83+O40+O64</f>
        <v>457351526.10000002</v>
      </c>
      <c r="P13" s="156"/>
      <c r="Q13" s="159">
        <f>Q14+Q22+Q32+Q51+Q78+Q83+Q40+Q64</f>
        <v>871145771.5</v>
      </c>
      <c r="R13" s="156"/>
      <c r="S13" s="159">
        <f>S14+S22+S32+S51+S78+S83+S40+S64</f>
        <v>1764070179.6000001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3314000</v>
      </c>
      <c r="N14" s="187"/>
      <c r="O14" s="139">
        <f>SUM(O15:O21)</f>
        <v>3479700</v>
      </c>
      <c r="P14" s="187"/>
      <c r="Q14" s="139">
        <f>SUM(Q15:Q21)</f>
        <v>6628000.6999999974</v>
      </c>
      <c r="R14" s="187"/>
      <c r="S14" s="139">
        <f>SUM(S15:S21)</f>
        <v>13421700.699999997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197"/>
      <c r="I15" s="116"/>
      <c r="J15" s="197"/>
      <c r="K15" s="116"/>
      <c r="L15" s="114"/>
      <c r="M15" s="116"/>
      <c r="N15" s="114"/>
      <c r="O15" s="116">
        <f t="shared" ref="O15:O21" si="0">M15+(0.05*M15)</f>
        <v>0</v>
      </c>
      <c r="P15" s="199"/>
      <c r="Q15" s="116">
        <f t="shared" ref="Q15:Q21" si="1">M15+(0.1+M15)</f>
        <v>0.1</v>
      </c>
      <c r="R15" s="199"/>
      <c r="S15" s="116">
        <f t="shared" ref="S15:S21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197"/>
      <c r="I16" s="116"/>
      <c r="J16" s="197"/>
      <c r="K16" s="116"/>
      <c r="L16" s="114"/>
      <c r="M16" s="116">
        <v>3314000</v>
      </c>
      <c r="N16" s="114"/>
      <c r="O16" s="116">
        <f t="shared" si="0"/>
        <v>3479700</v>
      </c>
      <c r="P16" s="199"/>
      <c r="Q16" s="116">
        <f t="shared" si="1"/>
        <v>6628000.0999999996</v>
      </c>
      <c r="R16" s="199"/>
      <c r="S16" s="116">
        <f t="shared" si="2"/>
        <v>13421700.1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/>
      <c r="N17" s="128"/>
      <c r="O17" s="127">
        <f t="shared" si="0"/>
        <v>0</v>
      </c>
      <c r="P17" s="200"/>
      <c r="Q17" s="127">
        <f t="shared" si="1"/>
        <v>0.1</v>
      </c>
      <c r="R17" s="200"/>
      <c r="S17" s="200">
        <f t="shared" si="2"/>
        <v>0.1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197"/>
      <c r="H18" s="197"/>
      <c r="I18" s="116"/>
      <c r="J18" s="197"/>
      <c r="K18" s="116"/>
      <c r="L18" s="164"/>
      <c r="M18" s="116"/>
      <c r="N18" s="164"/>
      <c r="O18" s="116">
        <f t="shared" si="0"/>
        <v>0</v>
      </c>
      <c r="P18" s="164"/>
      <c r="Q18" s="116">
        <f t="shared" si="1"/>
        <v>0.1</v>
      </c>
      <c r="R18" s="164"/>
      <c r="S18" s="118">
        <f t="shared" si="2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197"/>
      <c r="H19" s="197"/>
      <c r="I19" s="116"/>
      <c r="J19" s="197"/>
      <c r="K19" s="116"/>
      <c r="L19" s="164"/>
      <c r="M19" s="116"/>
      <c r="N19" s="164"/>
      <c r="O19" s="116">
        <f t="shared" si="0"/>
        <v>0</v>
      </c>
      <c r="P19" s="164"/>
      <c r="Q19" s="116">
        <f t="shared" si="1"/>
        <v>0.1</v>
      </c>
      <c r="R19" s="164"/>
      <c r="S19" s="118">
        <f t="shared" si="2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/>
      <c r="N20" s="128">
        <v>0.86</v>
      </c>
      <c r="O20" s="127">
        <f t="shared" si="0"/>
        <v>0</v>
      </c>
      <c r="P20" s="128"/>
      <c r="Q20" s="127">
        <f t="shared" si="1"/>
        <v>0.1</v>
      </c>
      <c r="R20" s="128"/>
      <c r="S20" s="129">
        <f t="shared" si="2"/>
        <v>0.1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197"/>
      <c r="H21" s="197"/>
      <c r="I21" s="116"/>
      <c r="J21" s="197"/>
      <c r="K21" s="116"/>
      <c r="L21" s="197"/>
      <c r="M21" s="116"/>
      <c r="N21" s="197"/>
      <c r="O21" s="116">
        <f t="shared" si="0"/>
        <v>0</v>
      </c>
      <c r="P21" s="197"/>
      <c r="Q21" s="116">
        <f t="shared" si="1"/>
        <v>0.1</v>
      </c>
      <c r="R21" s="197"/>
      <c r="S21" s="118">
        <f t="shared" si="2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25188380</v>
      </c>
      <c r="N22" s="140"/>
      <c r="O22" s="141">
        <f>SUM(O23:O29)</f>
        <v>26447799</v>
      </c>
      <c r="P22" s="140"/>
      <c r="Q22" s="141">
        <f>SUM(Q23:Q29)</f>
        <v>50376760.70000001</v>
      </c>
      <c r="R22" s="140"/>
      <c r="S22" s="141">
        <f>SUM(S23:S29)</f>
        <v>102012939.69999996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/>
      <c r="N23" s="142"/>
      <c r="O23" s="127">
        <f>M23+(0.05*M23)</f>
        <v>0</v>
      </c>
      <c r="P23" s="128"/>
      <c r="Q23" s="127">
        <f>M23+(0.1+M23)</f>
        <v>0.1</v>
      </c>
      <c r="R23" s="128"/>
      <c r="S23" s="129">
        <f>M23+O23+Q23</f>
        <v>0.1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21218380</v>
      </c>
      <c r="N24" s="142"/>
      <c r="O24" s="127">
        <f t="shared" ref="O24:O31" si="3">M24+(0.05*M24)</f>
        <v>22279299</v>
      </c>
      <c r="P24" s="128"/>
      <c r="Q24" s="127">
        <f t="shared" ref="Q24:Q31" si="4">M24+(0.1+M24)</f>
        <v>42436760.100000001</v>
      </c>
      <c r="R24" s="128"/>
      <c r="S24" s="129">
        <f t="shared" ref="S24:S31" si="5">M24+O24+Q24</f>
        <v>85934439.099999994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197"/>
      <c r="H25" s="197"/>
      <c r="I25" s="116"/>
      <c r="J25" s="197"/>
      <c r="K25" s="116"/>
      <c r="L25" s="131"/>
      <c r="M25" s="132"/>
      <c r="N25" s="131"/>
      <c r="O25" s="132">
        <f t="shared" si="3"/>
        <v>0</v>
      </c>
      <c r="P25" s="131"/>
      <c r="Q25" s="132">
        <f t="shared" si="4"/>
        <v>0.1</v>
      </c>
      <c r="R25" s="131"/>
      <c r="S25" s="133">
        <f t="shared" si="5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197"/>
      <c r="H26" s="197"/>
      <c r="I26" s="116"/>
      <c r="J26" s="197"/>
      <c r="K26" s="116"/>
      <c r="L26" s="131"/>
      <c r="M26" s="132"/>
      <c r="N26" s="131"/>
      <c r="O26" s="132">
        <f t="shared" si="3"/>
        <v>0</v>
      </c>
      <c r="P26" s="131"/>
      <c r="Q26" s="132">
        <f t="shared" si="4"/>
        <v>0.1</v>
      </c>
      <c r="R26" s="131"/>
      <c r="S26" s="133">
        <f t="shared" si="5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197"/>
      <c r="H27" s="197"/>
      <c r="I27" s="116"/>
      <c r="J27" s="197"/>
      <c r="K27" s="116"/>
      <c r="L27" s="131"/>
      <c r="M27" s="132"/>
      <c r="N27" s="131"/>
      <c r="O27" s="132">
        <f t="shared" si="3"/>
        <v>0</v>
      </c>
      <c r="P27" s="131"/>
      <c r="Q27" s="132">
        <f t="shared" si="4"/>
        <v>0.1</v>
      </c>
      <c r="R27" s="131"/>
      <c r="S27" s="133">
        <f t="shared" si="5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v>3970000</v>
      </c>
      <c r="N28" s="142"/>
      <c r="O28" s="127">
        <f t="shared" si="3"/>
        <v>4168500</v>
      </c>
      <c r="P28" s="128"/>
      <c r="Q28" s="127">
        <f t="shared" si="4"/>
        <v>7940000.0999999996</v>
      </c>
      <c r="R28" s="128"/>
      <c r="S28" s="129">
        <f t="shared" si="5"/>
        <v>16078500.1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197"/>
      <c r="H29" s="197"/>
      <c r="I29" s="116"/>
      <c r="J29" s="197"/>
      <c r="K29" s="116"/>
      <c r="L29" s="131"/>
      <c r="M29" s="132"/>
      <c r="N29" s="131"/>
      <c r="O29" s="132">
        <f t="shared" si="3"/>
        <v>0</v>
      </c>
      <c r="P29" s="131"/>
      <c r="Q29" s="132">
        <f t="shared" si="4"/>
        <v>0.1</v>
      </c>
      <c r="R29" s="131"/>
      <c r="S29" s="133">
        <f t="shared" si="5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197"/>
      <c r="H30" s="197"/>
      <c r="I30" s="116"/>
      <c r="J30" s="197"/>
      <c r="K30" s="116"/>
      <c r="L30" s="134"/>
      <c r="M30" s="132"/>
      <c r="N30" s="134"/>
      <c r="O30" s="132">
        <f t="shared" si="3"/>
        <v>0</v>
      </c>
      <c r="P30" s="134"/>
      <c r="Q30" s="132">
        <f t="shared" si="4"/>
        <v>0.1</v>
      </c>
      <c r="R30" s="134"/>
      <c r="S30" s="133">
        <f t="shared" si="5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197"/>
      <c r="H31" s="197"/>
      <c r="I31" s="116"/>
      <c r="J31" s="197"/>
      <c r="K31" s="116"/>
      <c r="L31" s="134"/>
      <c r="M31" s="132"/>
      <c r="N31" s="134"/>
      <c r="O31" s="132">
        <f t="shared" si="3"/>
        <v>0</v>
      </c>
      <c r="P31" s="134"/>
      <c r="Q31" s="132">
        <f t="shared" si="4"/>
        <v>0.1</v>
      </c>
      <c r="R31" s="134"/>
      <c r="S31" s="133">
        <f t="shared" si="5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2606250</v>
      </c>
      <c r="N32" s="165"/>
      <c r="O32" s="141">
        <f>SUM(O33:O39)</f>
        <v>2736562.5</v>
      </c>
      <c r="P32" s="165"/>
      <c r="Q32" s="141">
        <f>SUM(Q33:Q39)</f>
        <v>5212500.6999999993</v>
      </c>
      <c r="R32" s="165"/>
      <c r="S32" s="141">
        <f>SUM(S33:S39)</f>
        <v>10555313.199999999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197"/>
      <c r="H33" s="197"/>
      <c r="I33" s="116"/>
      <c r="J33" s="197"/>
      <c r="K33" s="116"/>
      <c r="L33" s="134"/>
      <c r="M33" s="132"/>
      <c r="N33" s="134"/>
      <c r="O33" s="132">
        <f t="shared" ref="O33:O39" si="6">M33+(0.05*M33)</f>
        <v>0</v>
      </c>
      <c r="P33" s="134"/>
      <c r="Q33" s="132">
        <f t="shared" ref="Q33:Q39" si="7">M33+(0.1+M33)</f>
        <v>0.1</v>
      </c>
      <c r="R33" s="134"/>
      <c r="S33" s="133">
        <f t="shared" ref="S33:S39" si="8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197"/>
      <c r="H34" s="197"/>
      <c r="I34" s="116"/>
      <c r="J34" s="197"/>
      <c r="K34" s="116"/>
      <c r="L34" s="134"/>
      <c r="M34" s="132"/>
      <c r="N34" s="134"/>
      <c r="O34" s="132">
        <f t="shared" si="6"/>
        <v>0</v>
      </c>
      <c r="P34" s="134"/>
      <c r="Q34" s="132">
        <f t="shared" si="7"/>
        <v>0.1</v>
      </c>
      <c r="R34" s="134"/>
      <c r="S34" s="133">
        <f t="shared" si="8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197"/>
      <c r="H35" s="197"/>
      <c r="I35" s="116"/>
      <c r="J35" s="197"/>
      <c r="K35" s="116"/>
      <c r="L35" s="134"/>
      <c r="M35" s="132"/>
      <c r="N35" s="134"/>
      <c r="O35" s="132">
        <f t="shared" si="6"/>
        <v>0</v>
      </c>
      <c r="P35" s="134"/>
      <c r="Q35" s="132">
        <f t="shared" si="7"/>
        <v>0.1</v>
      </c>
      <c r="R35" s="134"/>
      <c r="S35" s="133">
        <f t="shared" si="8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197"/>
      <c r="H36" s="197"/>
      <c r="I36" s="116"/>
      <c r="J36" s="197"/>
      <c r="K36" s="116"/>
      <c r="L36" s="134"/>
      <c r="M36" s="132"/>
      <c r="N36" s="134"/>
      <c r="O36" s="132">
        <f t="shared" si="6"/>
        <v>0</v>
      </c>
      <c r="P36" s="134"/>
      <c r="Q36" s="132">
        <f t="shared" si="7"/>
        <v>0.1</v>
      </c>
      <c r="R36" s="134"/>
      <c r="S36" s="133">
        <f t="shared" si="8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197"/>
      <c r="H37" s="197"/>
      <c r="I37" s="116"/>
      <c r="J37" s="197"/>
      <c r="K37" s="116"/>
      <c r="L37" s="134"/>
      <c r="M37" s="132"/>
      <c r="N37" s="134"/>
      <c r="O37" s="132">
        <f t="shared" si="6"/>
        <v>0</v>
      </c>
      <c r="P37" s="134"/>
      <c r="Q37" s="132">
        <f t="shared" si="7"/>
        <v>0.1</v>
      </c>
      <c r="R37" s="134"/>
      <c r="S37" s="133">
        <f t="shared" si="8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v>2606250</v>
      </c>
      <c r="N38" s="146"/>
      <c r="O38" s="127">
        <f t="shared" si="6"/>
        <v>2736562.5</v>
      </c>
      <c r="P38" s="128"/>
      <c r="Q38" s="127">
        <f t="shared" si="7"/>
        <v>5212500.0999999996</v>
      </c>
      <c r="R38" s="128"/>
      <c r="S38" s="129">
        <f t="shared" si="8"/>
        <v>10555312.6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197"/>
      <c r="H39" s="197"/>
      <c r="I39" s="116"/>
      <c r="J39" s="197"/>
      <c r="K39" s="116"/>
      <c r="L39" s="134"/>
      <c r="M39" s="132"/>
      <c r="N39" s="134"/>
      <c r="O39" s="132">
        <f t="shared" si="6"/>
        <v>0</v>
      </c>
      <c r="P39" s="134"/>
      <c r="Q39" s="132">
        <f t="shared" si="7"/>
        <v>0.1</v>
      </c>
      <c r="R39" s="134"/>
      <c r="S39" s="133">
        <f t="shared" si="8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9100000</v>
      </c>
      <c r="N40" s="165"/>
      <c r="O40" s="141">
        <f>SUM(O41:O50)</f>
        <v>9555000</v>
      </c>
      <c r="P40" s="165"/>
      <c r="Q40" s="141">
        <f>SUM(Q41:Q50)</f>
        <v>18200001.000000011</v>
      </c>
      <c r="R40" s="165"/>
      <c r="S40" s="141">
        <f>SUM(S41:S50)</f>
        <v>36855001.000000015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197"/>
      <c r="H41" s="197"/>
      <c r="I41" s="116"/>
      <c r="J41" s="197"/>
      <c r="K41" s="116"/>
      <c r="L41" s="134"/>
      <c r="M41" s="132">
        <v>4200000</v>
      </c>
      <c r="N41" s="134"/>
      <c r="O41" s="132">
        <f t="shared" ref="O41:O50" si="9">M41+(0.05*M41)</f>
        <v>4410000</v>
      </c>
      <c r="P41" s="134"/>
      <c r="Q41" s="132">
        <f t="shared" ref="Q41:Q50" si="10">M41+(0.1+M41)</f>
        <v>8400000.0999999996</v>
      </c>
      <c r="R41" s="134"/>
      <c r="S41" s="133">
        <f t="shared" ref="S41:S50" si="11">M41+O41+Q41</f>
        <v>17010000.100000001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197"/>
      <c r="H42" s="197"/>
      <c r="I42" s="116"/>
      <c r="J42" s="197"/>
      <c r="K42" s="116"/>
      <c r="L42" s="134"/>
      <c r="M42" s="132">
        <v>4900000</v>
      </c>
      <c r="N42" s="134"/>
      <c r="O42" s="132">
        <f t="shared" si="9"/>
        <v>5145000</v>
      </c>
      <c r="P42" s="134"/>
      <c r="Q42" s="132">
        <f t="shared" si="10"/>
        <v>9800000.0999999996</v>
      </c>
      <c r="R42" s="134"/>
      <c r="S42" s="133">
        <f t="shared" si="11"/>
        <v>19845000.100000001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197"/>
      <c r="H43" s="197"/>
      <c r="I43" s="116"/>
      <c r="J43" s="197"/>
      <c r="K43" s="116"/>
      <c r="L43" s="134"/>
      <c r="M43" s="132"/>
      <c r="N43" s="134"/>
      <c r="O43" s="132">
        <f t="shared" si="9"/>
        <v>0</v>
      </c>
      <c r="P43" s="134"/>
      <c r="Q43" s="132">
        <f t="shared" si="10"/>
        <v>0.1</v>
      </c>
      <c r="R43" s="134"/>
      <c r="S43" s="133">
        <f t="shared" si="11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197"/>
      <c r="H44" s="197"/>
      <c r="I44" s="116"/>
      <c r="J44" s="197"/>
      <c r="K44" s="116"/>
      <c r="L44" s="134"/>
      <c r="M44" s="132"/>
      <c r="N44" s="134"/>
      <c r="O44" s="132">
        <f t="shared" si="9"/>
        <v>0</v>
      </c>
      <c r="P44" s="134"/>
      <c r="Q44" s="132">
        <f t="shared" si="10"/>
        <v>0.1</v>
      </c>
      <c r="R44" s="134"/>
      <c r="S44" s="133">
        <f t="shared" si="11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197"/>
      <c r="H45" s="197"/>
      <c r="I45" s="116"/>
      <c r="J45" s="197"/>
      <c r="K45" s="116"/>
      <c r="L45" s="134"/>
      <c r="M45" s="132"/>
      <c r="N45" s="134"/>
      <c r="O45" s="132">
        <f t="shared" si="9"/>
        <v>0</v>
      </c>
      <c r="P45" s="134"/>
      <c r="Q45" s="132">
        <f t="shared" si="10"/>
        <v>0.1</v>
      </c>
      <c r="R45" s="134"/>
      <c r="S45" s="133">
        <f t="shared" si="11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197"/>
      <c r="H46" s="197"/>
      <c r="I46" s="116"/>
      <c r="J46" s="197"/>
      <c r="K46" s="116"/>
      <c r="L46" s="134"/>
      <c r="M46" s="132"/>
      <c r="N46" s="134"/>
      <c r="O46" s="132">
        <f t="shared" si="9"/>
        <v>0</v>
      </c>
      <c r="P46" s="134"/>
      <c r="Q46" s="132">
        <f t="shared" si="10"/>
        <v>0.1</v>
      </c>
      <c r="R46" s="134"/>
      <c r="S46" s="133">
        <f t="shared" si="11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197"/>
      <c r="H47" s="197"/>
      <c r="I47" s="116"/>
      <c r="J47" s="197"/>
      <c r="K47" s="116"/>
      <c r="L47" s="134"/>
      <c r="M47" s="132"/>
      <c r="N47" s="134"/>
      <c r="O47" s="132">
        <f t="shared" si="9"/>
        <v>0</v>
      </c>
      <c r="P47" s="134"/>
      <c r="Q47" s="132">
        <f t="shared" si="10"/>
        <v>0.1</v>
      </c>
      <c r="R47" s="134"/>
      <c r="S47" s="133">
        <f t="shared" si="11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197"/>
      <c r="H48" s="197"/>
      <c r="I48" s="116"/>
      <c r="J48" s="197"/>
      <c r="K48" s="116"/>
      <c r="L48" s="134"/>
      <c r="M48" s="132"/>
      <c r="N48" s="134"/>
      <c r="O48" s="132">
        <f t="shared" si="9"/>
        <v>0</v>
      </c>
      <c r="P48" s="134"/>
      <c r="Q48" s="132">
        <f t="shared" si="10"/>
        <v>0.1</v>
      </c>
      <c r="R48" s="134"/>
      <c r="S48" s="133">
        <f t="shared" si="11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197"/>
      <c r="H49" s="197"/>
      <c r="I49" s="116"/>
      <c r="J49" s="197"/>
      <c r="K49" s="116"/>
      <c r="L49" s="134"/>
      <c r="M49" s="132"/>
      <c r="N49" s="134"/>
      <c r="O49" s="132">
        <f t="shared" si="9"/>
        <v>0</v>
      </c>
      <c r="P49" s="134"/>
      <c r="Q49" s="132">
        <f t="shared" si="10"/>
        <v>0.1</v>
      </c>
      <c r="R49" s="134"/>
      <c r="S49" s="133">
        <f t="shared" si="11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197"/>
      <c r="H50" s="197"/>
      <c r="I50" s="116"/>
      <c r="J50" s="197"/>
      <c r="K50" s="116"/>
      <c r="L50" s="134"/>
      <c r="M50" s="132"/>
      <c r="N50" s="134"/>
      <c r="O50" s="132">
        <f t="shared" si="9"/>
        <v>0</v>
      </c>
      <c r="P50" s="134"/>
      <c r="Q50" s="132">
        <f t="shared" si="10"/>
        <v>0.1</v>
      </c>
      <c r="R50" s="134"/>
      <c r="S50" s="133">
        <f t="shared" si="11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89955100</v>
      </c>
      <c r="N51" s="140"/>
      <c r="O51" s="141">
        <f>SUM(O52:O63)</f>
        <v>94452855</v>
      </c>
      <c r="P51" s="140"/>
      <c r="Q51" s="141">
        <f>SUM(Q52:Q63)</f>
        <v>179910201.19999996</v>
      </c>
      <c r="R51" s="140"/>
      <c r="S51" s="141">
        <f>SUM(S52:S63)</f>
        <v>364318156.20000017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1856000</v>
      </c>
      <c r="N52" s="142"/>
      <c r="O52" s="143">
        <f t="shared" ref="O52:O63" si="12">M52+(0.05*M52)</f>
        <v>1948800</v>
      </c>
      <c r="P52" s="142"/>
      <c r="Q52" s="143">
        <f t="shared" ref="Q52:Q63" si="13">M52+(0.1+M52)</f>
        <v>3712000.1</v>
      </c>
      <c r="R52" s="142"/>
      <c r="S52" s="144">
        <f t="shared" ref="S52:S63" si="14">M52+O52+Q52</f>
        <v>7516800.0999999996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v>32905800</v>
      </c>
      <c r="N53" s="173"/>
      <c r="O53" s="174">
        <f t="shared" si="12"/>
        <v>34551090</v>
      </c>
      <c r="P53" s="173"/>
      <c r="Q53" s="174">
        <f t="shared" si="13"/>
        <v>65811600.100000001</v>
      </c>
      <c r="R53" s="173"/>
      <c r="S53" s="175">
        <f t="shared" si="14"/>
        <v>133268490.09999999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/>
      <c r="N54" s="190"/>
      <c r="O54" s="191">
        <f t="shared" si="12"/>
        <v>0</v>
      </c>
      <c r="P54" s="190"/>
      <c r="Q54" s="191">
        <f t="shared" si="13"/>
        <v>0.1</v>
      </c>
      <c r="R54" s="190"/>
      <c r="S54" s="192">
        <f t="shared" si="14"/>
        <v>0.1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27982700</v>
      </c>
      <c r="N55" s="142"/>
      <c r="O55" s="127">
        <f t="shared" si="12"/>
        <v>29381835</v>
      </c>
      <c r="P55" s="128"/>
      <c r="Q55" s="127">
        <f t="shared" si="13"/>
        <v>55965400.100000001</v>
      </c>
      <c r="R55" s="128"/>
      <c r="S55" s="129">
        <f t="shared" si="14"/>
        <v>113329935.09999999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v>6030600</v>
      </c>
      <c r="N56" s="142"/>
      <c r="O56" s="127">
        <f t="shared" si="12"/>
        <v>6332130</v>
      </c>
      <c r="P56" s="128"/>
      <c r="Q56" s="127">
        <f t="shared" si="13"/>
        <v>12061200.1</v>
      </c>
      <c r="R56" s="128"/>
      <c r="S56" s="129">
        <f t="shared" si="14"/>
        <v>24423930.100000001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2"/>
        <v>0</v>
      </c>
      <c r="P57" s="142"/>
      <c r="Q57" s="143">
        <f t="shared" si="13"/>
        <v>0.1</v>
      </c>
      <c r="R57" s="142"/>
      <c r="S57" s="144">
        <f t="shared" si="14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197"/>
      <c r="H58" s="197"/>
      <c r="I58" s="116"/>
      <c r="J58" s="197"/>
      <c r="K58" s="116"/>
      <c r="L58" s="131"/>
      <c r="M58" s="132">
        <v>2400000</v>
      </c>
      <c r="N58" s="131"/>
      <c r="O58" s="132">
        <f t="shared" si="12"/>
        <v>2520000</v>
      </c>
      <c r="P58" s="131"/>
      <c r="Q58" s="132">
        <f t="shared" si="13"/>
        <v>4800000.0999999996</v>
      </c>
      <c r="R58" s="131"/>
      <c r="S58" s="133">
        <f t="shared" si="14"/>
        <v>9720000.0999999996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197"/>
      <c r="H59" s="197"/>
      <c r="I59" s="116"/>
      <c r="J59" s="197"/>
      <c r="K59" s="116"/>
      <c r="L59" s="131"/>
      <c r="M59" s="132"/>
      <c r="N59" s="131"/>
      <c r="O59" s="132">
        <f t="shared" si="12"/>
        <v>0</v>
      </c>
      <c r="P59" s="131"/>
      <c r="Q59" s="132">
        <f t="shared" si="13"/>
        <v>0.1</v>
      </c>
      <c r="R59" s="131"/>
      <c r="S59" s="133">
        <f t="shared" si="14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197"/>
      <c r="H60" s="197"/>
      <c r="I60" s="116"/>
      <c r="J60" s="197"/>
      <c r="K60" s="116"/>
      <c r="L60" s="131"/>
      <c r="M60" s="132"/>
      <c r="N60" s="131"/>
      <c r="O60" s="132">
        <f t="shared" si="12"/>
        <v>0</v>
      </c>
      <c r="P60" s="131"/>
      <c r="Q60" s="132">
        <f t="shared" si="13"/>
        <v>0.1</v>
      </c>
      <c r="R60" s="131"/>
      <c r="S60" s="133">
        <f t="shared" si="14"/>
        <v>0.1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v>18780000</v>
      </c>
      <c r="N61" s="142"/>
      <c r="O61" s="127">
        <f t="shared" si="12"/>
        <v>19719000</v>
      </c>
      <c r="P61" s="128"/>
      <c r="Q61" s="127">
        <f t="shared" si="13"/>
        <v>37560000.100000001</v>
      </c>
      <c r="R61" s="128"/>
      <c r="S61" s="129">
        <f t="shared" si="14"/>
        <v>76059000.099999994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197"/>
      <c r="H62" s="197"/>
      <c r="I62" s="132"/>
      <c r="J62" s="166"/>
      <c r="K62" s="132"/>
      <c r="L62" s="131"/>
      <c r="M62" s="132"/>
      <c r="N62" s="131"/>
      <c r="O62" s="132">
        <f t="shared" si="12"/>
        <v>0</v>
      </c>
      <c r="P62" s="131"/>
      <c r="Q62" s="132">
        <f t="shared" si="13"/>
        <v>0.1</v>
      </c>
      <c r="R62" s="131"/>
      <c r="S62" s="133">
        <f t="shared" si="14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197"/>
      <c r="H63" s="197"/>
      <c r="I63" s="132"/>
      <c r="J63" s="166"/>
      <c r="K63" s="132"/>
      <c r="L63" s="131"/>
      <c r="M63" s="132"/>
      <c r="N63" s="131"/>
      <c r="O63" s="132">
        <f t="shared" si="12"/>
        <v>0</v>
      </c>
      <c r="P63" s="131"/>
      <c r="Q63" s="132">
        <f t="shared" si="13"/>
        <v>0.1</v>
      </c>
      <c r="R63" s="131"/>
      <c r="S63" s="133">
        <f t="shared" si="14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8359200</v>
      </c>
      <c r="N64" s="140"/>
      <c r="O64" s="141">
        <f>SUM(O65:O77)</f>
        <v>8777160</v>
      </c>
      <c r="P64" s="140"/>
      <c r="Q64" s="141">
        <f>SUM(Q65:Q77)</f>
        <v>16718401.299999997</v>
      </c>
      <c r="R64" s="140"/>
      <c r="S64" s="141">
        <f>SUM(S65:S77)</f>
        <v>33854761.300000012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197"/>
      <c r="H65" s="197"/>
      <c r="I65" s="132"/>
      <c r="J65" s="166"/>
      <c r="K65" s="132"/>
      <c r="L65" s="131"/>
      <c r="M65" s="132"/>
      <c r="N65" s="131"/>
      <c r="O65" s="132">
        <f t="shared" ref="O65:O77" si="15">M65+(0.05*M65)</f>
        <v>0</v>
      </c>
      <c r="P65" s="131"/>
      <c r="Q65" s="132">
        <f t="shared" ref="Q65:Q77" si="16">M65+(0.1+M65)</f>
        <v>0.1</v>
      </c>
      <c r="R65" s="131"/>
      <c r="S65" s="133">
        <f t="shared" ref="S65:S77" si="17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197"/>
      <c r="H66" s="197"/>
      <c r="I66" s="132"/>
      <c r="J66" s="166"/>
      <c r="K66" s="132"/>
      <c r="L66" s="131"/>
      <c r="M66" s="132"/>
      <c r="N66" s="131"/>
      <c r="O66" s="132">
        <f t="shared" si="15"/>
        <v>0</v>
      </c>
      <c r="P66" s="131"/>
      <c r="Q66" s="132">
        <f t="shared" si="16"/>
        <v>0.1</v>
      </c>
      <c r="R66" s="131"/>
      <c r="S66" s="133">
        <f t="shared" si="17"/>
        <v>0.1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197"/>
      <c r="H67" s="197"/>
      <c r="I67" s="132"/>
      <c r="J67" s="166"/>
      <c r="K67" s="132"/>
      <c r="L67" s="131"/>
      <c r="M67" s="132"/>
      <c r="N67" s="131"/>
      <c r="O67" s="132">
        <f t="shared" si="15"/>
        <v>0</v>
      </c>
      <c r="P67" s="131"/>
      <c r="Q67" s="132">
        <f t="shared" si="16"/>
        <v>0.1</v>
      </c>
      <c r="R67" s="131"/>
      <c r="S67" s="133">
        <f t="shared" si="17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197"/>
      <c r="H68" s="197"/>
      <c r="I68" s="132"/>
      <c r="J68" s="166"/>
      <c r="K68" s="132"/>
      <c r="L68" s="131"/>
      <c r="M68" s="132"/>
      <c r="N68" s="131"/>
      <c r="O68" s="132">
        <f t="shared" si="15"/>
        <v>0</v>
      </c>
      <c r="P68" s="131"/>
      <c r="Q68" s="132">
        <f t="shared" si="16"/>
        <v>0.1</v>
      </c>
      <c r="R68" s="131"/>
      <c r="S68" s="133">
        <f t="shared" si="17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197"/>
      <c r="H69" s="197"/>
      <c r="I69" s="132"/>
      <c r="J69" s="166"/>
      <c r="K69" s="132"/>
      <c r="L69" s="131"/>
      <c r="M69" s="132">
        <v>8359200</v>
      </c>
      <c r="N69" s="131"/>
      <c r="O69" s="132">
        <f t="shared" si="15"/>
        <v>8777160</v>
      </c>
      <c r="P69" s="131"/>
      <c r="Q69" s="132">
        <f t="shared" si="16"/>
        <v>16718400.1</v>
      </c>
      <c r="R69" s="131"/>
      <c r="S69" s="133">
        <f t="shared" si="17"/>
        <v>33854760.100000001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197"/>
      <c r="H70" s="197"/>
      <c r="I70" s="132"/>
      <c r="J70" s="166"/>
      <c r="K70" s="132"/>
      <c r="L70" s="131"/>
      <c r="M70" s="132"/>
      <c r="N70" s="131"/>
      <c r="O70" s="132">
        <f t="shared" si="15"/>
        <v>0</v>
      </c>
      <c r="P70" s="131"/>
      <c r="Q70" s="132">
        <f t="shared" si="16"/>
        <v>0.1</v>
      </c>
      <c r="R70" s="131"/>
      <c r="S70" s="133">
        <f t="shared" si="17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197"/>
      <c r="H71" s="197"/>
      <c r="I71" s="132"/>
      <c r="J71" s="166"/>
      <c r="K71" s="132"/>
      <c r="L71" s="131"/>
      <c r="M71" s="132"/>
      <c r="N71" s="131"/>
      <c r="O71" s="132">
        <f t="shared" si="15"/>
        <v>0</v>
      </c>
      <c r="P71" s="131"/>
      <c r="Q71" s="132">
        <f t="shared" si="16"/>
        <v>0.1</v>
      </c>
      <c r="R71" s="131"/>
      <c r="S71" s="133">
        <f t="shared" si="17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197"/>
      <c r="H72" s="197"/>
      <c r="I72" s="132"/>
      <c r="J72" s="166"/>
      <c r="K72" s="132"/>
      <c r="L72" s="131"/>
      <c r="M72" s="132"/>
      <c r="N72" s="131"/>
      <c r="O72" s="132">
        <f t="shared" si="15"/>
        <v>0</v>
      </c>
      <c r="P72" s="131"/>
      <c r="Q72" s="132">
        <f t="shared" si="16"/>
        <v>0.1</v>
      </c>
      <c r="R72" s="131"/>
      <c r="S72" s="133">
        <f t="shared" si="17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197"/>
      <c r="H73" s="197"/>
      <c r="I73" s="132"/>
      <c r="J73" s="166"/>
      <c r="K73" s="132"/>
      <c r="L73" s="131"/>
      <c r="M73" s="132"/>
      <c r="N73" s="131"/>
      <c r="O73" s="132">
        <f t="shared" si="15"/>
        <v>0</v>
      </c>
      <c r="P73" s="131"/>
      <c r="Q73" s="132">
        <f t="shared" si="16"/>
        <v>0.1</v>
      </c>
      <c r="R73" s="131"/>
      <c r="S73" s="133">
        <f t="shared" si="17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197"/>
      <c r="H74" s="197"/>
      <c r="I74" s="132"/>
      <c r="J74" s="166"/>
      <c r="K74" s="132"/>
      <c r="L74" s="131"/>
      <c r="M74" s="132"/>
      <c r="N74" s="131"/>
      <c r="O74" s="132">
        <f t="shared" si="15"/>
        <v>0</v>
      </c>
      <c r="P74" s="131"/>
      <c r="Q74" s="132">
        <f t="shared" si="16"/>
        <v>0.1</v>
      </c>
      <c r="R74" s="131"/>
      <c r="S74" s="133">
        <f t="shared" si="17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197"/>
      <c r="H75" s="197"/>
      <c r="I75" s="132"/>
      <c r="J75" s="166"/>
      <c r="K75" s="132"/>
      <c r="L75" s="131"/>
      <c r="M75" s="132"/>
      <c r="N75" s="131"/>
      <c r="O75" s="132">
        <f t="shared" si="15"/>
        <v>0</v>
      </c>
      <c r="P75" s="131"/>
      <c r="Q75" s="132">
        <f t="shared" si="16"/>
        <v>0.1</v>
      </c>
      <c r="R75" s="131"/>
      <c r="S75" s="133">
        <f t="shared" si="17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197"/>
      <c r="H76" s="197"/>
      <c r="I76" s="132"/>
      <c r="J76" s="166"/>
      <c r="K76" s="132"/>
      <c r="L76" s="131"/>
      <c r="M76" s="132"/>
      <c r="N76" s="131"/>
      <c r="O76" s="132">
        <f t="shared" si="15"/>
        <v>0</v>
      </c>
      <c r="P76" s="131"/>
      <c r="Q76" s="132">
        <f t="shared" si="16"/>
        <v>0.1</v>
      </c>
      <c r="R76" s="131"/>
      <c r="S76" s="133">
        <f t="shared" si="17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197"/>
      <c r="H77" s="197"/>
      <c r="I77" s="132"/>
      <c r="J77" s="166"/>
      <c r="K77" s="132"/>
      <c r="L77" s="131"/>
      <c r="M77" s="132"/>
      <c r="N77" s="131"/>
      <c r="O77" s="132">
        <f t="shared" si="15"/>
        <v>0</v>
      </c>
      <c r="P77" s="131"/>
      <c r="Q77" s="132">
        <f t="shared" si="16"/>
        <v>0.1</v>
      </c>
      <c r="R77" s="131"/>
      <c r="S77" s="133">
        <f t="shared" si="17"/>
        <v>0.1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199606352</v>
      </c>
      <c r="N78" s="140"/>
      <c r="O78" s="141">
        <f>SUM(O79:O82)</f>
        <v>209586669.59999999</v>
      </c>
      <c r="P78" s="140"/>
      <c r="Q78" s="141">
        <f>SUM(Q79:Q82)</f>
        <v>399212704.40000004</v>
      </c>
      <c r="R78" s="140"/>
      <c r="S78" s="141">
        <f>SUM(S79:S82)</f>
        <v>808405726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197"/>
      <c r="H79" s="197"/>
      <c r="I79" s="116"/>
      <c r="J79" s="197"/>
      <c r="K79" s="116"/>
      <c r="L79" s="131"/>
      <c r="M79" s="132">
        <v>6000000</v>
      </c>
      <c r="N79" s="131"/>
      <c r="O79" s="132">
        <f t="shared" ref="O79:O82" si="18">M79+(0.05*M79)</f>
        <v>6300000</v>
      </c>
      <c r="P79" s="131"/>
      <c r="Q79" s="132">
        <f t="shared" ref="Q79:Q82" si="19">M79+(0.1+M79)</f>
        <v>12000000.1</v>
      </c>
      <c r="R79" s="131"/>
      <c r="S79" s="133">
        <f t="shared" ref="S79:S82" si="20">M79+O79+Q79</f>
        <v>24300000.100000001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22846352</v>
      </c>
      <c r="N80" s="142"/>
      <c r="O80" s="127">
        <f t="shared" si="18"/>
        <v>23988669.600000001</v>
      </c>
      <c r="P80" s="128"/>
      <c r="Q80" s="127">
        <f t="shared" si="19"/>
        <v>45692704.100000001</v>
      </c>
      <c r="R80" s="128"/>
      <c r="S80" s="129">
        <f t="shared" si="20"/>
        <v>92527725.700000003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197"/>
      <c r="H81" s="197"/>
      <c r="I81" s="116"/>
      <c r="J81" s="197"/>
      <c r="K81" s="116"/>
      <c r="L81" s="131"/>
      <c r="M81" s="132"/>
      <c r="N81" s="131"/>
      <c r="O81" s="132">
        <f t="shared" si="18"/>
        <v>0</v>
      </c>
      <c r="P81" s="131"/>
      <c r="Q81" s="132">
        <f t="shared" si="19"/>
        <v>0.1</v>
      </c>
      <c r="R81" s="131"/>
      <c r="S81" s="133">
        <f t="shared" si="20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v>170760000</v>
      </c>
      <c r="N82" s="142"/>
      <c r="O82" s="127">
        <f t="shared" si="18"/>
        <v>179298000</v>
      </c>
      <c r="P82" s="128"/>
      <c r="Q82" s="127">
        <f t="shared" si="19"/>
        <v>341520000.10000002</v>
      </c>
      <c r="R82" s="128"/>
      <c r="S82" s="129">
        <f t="shared" si="20"/>
        <v>691578000.10000002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97443600</v>
      </c>
      <c r="N83" s="151"/>
      <c r="O83" s="152">
        <f>SUM(O84:O98)</f>
        <v>102315780</v>
      </c>
      <c r="P83" s="151"/>
      <c r="Q83" s="152">
        <f>SUM(Q84:Q98)</f>
        <v>194887201.5</v>
      </c>
      <c r="R83" s="151"/>
      <c r="S83" s="152">
        <f>SUM(S84:S98)</f>
        <v>394646581.50000006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/>
      <c r="N84" s="142"/>
      <c r="O84" s="127">
        <f t="shared" ref="O84:O98" si="21">M84+(0.05*M84)</f>
        <v>0</v>
      </c>
      <c r="P84" s="128"/>
      <c r="Q84" s="127">
        <f t="shared" ref="Q84:Q98" si="22">M84+(0.1+M84)</f>
        <v>0.1</v>
      </c>
      <c r="R84" s="128"/>
      <c r="S84" s="129">
        <f t="shared" ref="S84:S98" si="23">M84+O84+Q84</f>
        <v>0.1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197"/>
      <c r="H85" s="197"/>
      <c r="I85" s="116"/>
      <c r="J85" s="197"/>
      <c r="K85" s="116"/>
      <c r="L85" s="131"/>
      <c r="M85" s="132">
        <v>15150000</v>
      </c>
      <c r="N85" s="131"/>
      <c r="O85" s="132">
        <f t="shared" si="21"/>
        <v>15907500</v>
      </c>
      <c r="P85" s="131"/>
      <c r="Q85" s="132">
        <f t="shared" si="22"/>
        <v>30300000.100000001</v>
      </c>
      <c r="R85" s="131"/>
      <c r="S85" s="133">
        <f t="shared" si="23"/>
        <v>61357500.100000001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197"/>
      <c r="H86" s="197"/>
      <c r="I86" s="116"/>
      <c r="J86" s="197"/>
      <c r="K86" s="116"/>
      <c r="L86" s="131"/>
      <c r="M86" s="132"/>
      <c r="N86" s="131"/>
      <c r="O86" s="132">
        <f t="shared" si="21"/>
        <v>0</v>
      </c>
      <c r="P86" s="131"/>
      <c r="Q86" s="132">
        <f t="shared" si="22"/>
        <v>0.1</v>
      </c>
      <c r="R86" s="131"/>
      <c r="S86" s="133">
        <f t="shared" si="23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197"/>
      <c r="H87" s="197"/>
      <c r="I87" s="116"/>
      <c r="J87" s="197"/>
      <c r="K87" s="116"/>
      <c r="L87" s="131"/>
      <c r="M87" s="132"/>
      <c r="N87" s="131"/>
      <c r="O87" s="132">
        <f t="shared" si="21"/>
        <v>0</v>
      </c>
      <c r="P87" s="131"/>
      <c r="Q87" s="132">
        <f t="shared" si="22"/>
        <v>0.1</v>
      </c>
      <c r="R87" s="131"/>
      <c r="S87" s="133">
        <f t="shared" si="23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8637200</v>
      </c>
      <c r="N88" s="142"/>
      <c r="O88" s="127">
        <f t="shared" si="21"/>
        <v>9069060</v>
      </c>
      <c r="P88" s="128"/>
      <c r="Q88" s="127">
        <f t="shared" si="22"/>
        <v>17274400.100000001</v>
      </c>
      <c r="R88" s="128"/>
      <c r="S88" s="129">
        <f t="shared" si="23"/>
        <v>34980660.100000001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197"/>
      <c r="H89" s="197"/>
      <c r="I89" s="116"/>
      <c r="J89" s="197"/>
      <c r="K89" s="116"/>
      <c r="L89" s="131"/>
      <c r="M89" s="132"/>
      <c r="N89" s="131"/>
      <c r="O89" s="132">
        <f t="shared" si="21"/>
        <v>0</v>
      </c>
      <c r="P89" s="131"/>
      <c r="Q89" s="132">
        <f t="shared" si="22"/>
        <v>0.1</v>
      </c>
      <c r="R89" s="131"/>
      <c r="S89" s="133">
        <f t="shared" si="23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197"/>
      <c r="H90" s="197"/>
      <c r="I90" s="116"/>
      <c r="J90" s="197"/>
      <c r="K90" s="116"/>
      <c r="L90" s="131"/>
      <c r="M90" s="132"/>
      <c r="N90" s="131"/>
      <c r="O90" s="132">
        <f t="shared" si="21"/>
        <v>0</v>
      </c>
      <c r="P90" s="131"/>
      <c r="Q90" s="132">
        <f t="shared" si="22"/>
        <v>0.1</v>
      </c>
      <c r="R90" s="131"/>
      <c r="S90" s="133">
        <f t="shared" si="23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197"/>
      <c r="H91" s="197"/>
      <c r="I91" s="116"/>
      <c r="J91" s="197"/>
      <c r="K91" s="116"/>
      <c r="L91" s="131"/>
      <c r="M91" s="132"/>
      <c r="N91" s="131"/>
      <c r="O91" s="132">
        <f t="shared" si="21"/>
        <v>0</v>
      </c>
      <c r="P91" s="131"/>
      <c r="Q91" s="132">
        <f t="shared" si="22"/>
        <v>0.1</v>
      </c>
      <c r="R91" s="131"/>
      <c r="S91" s="133">
        <f t="shared" si="23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197"/>
      <c r="H92" s="197"/>
      <c r="I92" s="116"/>
      <c r="J92" s="197"/>
      <c r="K92" s="116"/>
      <c r="L92" s="131"/>
      <c r="M92" s="132"/>
      <c r="N92" s="131"/>
      <c r="O92" s="132">
        <f t="shared" si="21"/>
        <v>0</v>
      </c>
      <c r="P92" s="131"/>
      <c r="Q92" s="132">
        <f t="shared" si="22"/>
        <v>0.1</v>
      </c>
      <c r="R92" s="131"/>
      <c r="S92" s="133">
        <f t="shared" si="23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197"/>
      <c r="H93" s="197"/>
      <c r="I93" s="116"/>
      <c r="J93" s="197"/>
      <c r="K93" s="116"/>
      <c r="L93" s="131"/>
      <c r="M93" s="132"/>
      <c r="N93" s="131"/>
      <c r="O93" s="132">
        <f t="shared" si="21"/>
        <v>0</v>
      </c>
      <c r="P93" s="131"/>
      <c r="Q93" s="132">
        <f t="shared" si="22"/>
        <v>0.1</v>
      </c>
      <c r="R93" s="131"/>
      <c r="S93" s="133">
        <f t="shared" si="23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197"/>
      <c r="H94" s="197"/>
      <c r="I94" s="116"/>
      <c r="J94" s="197"/>
      <c r="K94" s="116"/>
      <c r="L94" s="131"/>
      <c r="M94" s="132"/>
      <c r="N94" s="131"/>
      <c r="O94" s="132">
        <f t="shared" si="21"/>
        <v>0</v>
      </c>
      <c r="P94" s="131"/>
      <c r="Q94" s="132">
        <f t="shared" si="22"/>
        <v>0.1</v>
      </c>
      <c r="R94" s="131"/>
      <c r="S94" s="133">
        <f t="shared" si="23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>
        <v>70020000</v>
      </c>
      <c r="N95" s="142"/>
      <c r="O95" s="127">
        <f t="shared" si="21"/>
        <v>73521000</v>
      </c>
      <c r="P95" s="128"/>
      <c r="Q95" s="127">
        <f t="shared" si="22"/>
        <v>140040000.09999999</v>
      </c>
      <c r="R95" s="128"/>
      <c r="S95" s="129">
        <f t="shared" si="23"/>
        <v>283581000.10000002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1"/>
        <v>0</v>
      </c>
      <c r="P96" s="142"/>
      <c r="Q96" s="143">
        <f t="shared" si="22"/>
        <v>0.1</v>
      </c>
      <c r="R96" s="142"/>
      <c r="S96" s="144">
        <f t="shared" si="23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>
        <v>3636400</v>
      </c>
      <c r="N97" s="142"/>
      <c r="O97" s="127">
        <f t="shared" si="21"/>
        <v>3818220</v>
      </c>
      <c r="P97" s="128"/>
      <c r="Q97" s="127">
        <f t="shared" si="22"/>
        <v>7272800.0999999996</v>
      </c>
      <c r="R97" s="128"/>
      <c r="S97" s="129">
        <f t="shared" si="23"/>
        <v>14727420.1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197"/>
      <c r="H98" s="197"/>
      <c r="I98" s="116"/>
      <c r="J98" s="197"/>
      <c r="K98" s="116"/>
      <c r="L98" s="131"/>
      <c r="M98" s="132"/>
      <c r="N98" s="131"/>
      <c r="O98" s="132">
        <f t="shared" si="21"/>
        <v>0</v>
      </c>
      <c r="P98" s="131"/>
      <c r="Q98" s="132">
        <f t="shared" si="22"/>
        <v>0.1</v>
      </c>
      <c r="R98" s="131"/>
      <c r="S98" s="133">
        <f t="shared" si="23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197"/>
      <c r="H99" s="197"/>
      <c r="I99" s="116"/>
      <c r="J99" s="197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0</v>
      </c>
      <c r="N100" s="158"/>
      <c r="O100" s="159">
        <f>O101+O103</f>
        <v>0</v>
      </c>
      <c r="P100" s="158"/>
      <c r="Q100" s="159">
        <f>Q101+Q103</f>
        <v>0.30000000000000004</v>
      </c>
      <c r="R100" s="158"/>
      <c r="S100" s="159">
        <f>S101+S103</f>
        <v>0.30000000000000004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197"/>
      <c r="H102" s="197"/>
      <c r="I102" s="116"/>
      <c r="J102" s="197"/>
      <c r="K102" s="116"/>
      <c r="L102" s="131"/>
      <c r="M102" s="132"/>
      <c r="N102" s="131"/>
      <c r="O102" s="132">
        <f t="shared" ref="O102" si="24">M102+(0.05*M102)</f>
        <v>0</v>
      </c>
      <c r="P102" s="131"/>
      <c r="Q102" s="132">
        <f t="shared" ref="Q102" si="25">M102+(0.1+M102)</f>
        <v>0.1</v>
      </c>
      <c r="R102" s="131"/>
      <c r="S102" s="132">
        <f t="shared" ref="S102" si="26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0</v>
      </c>
      <c r="N103" s="140"/>
      <c r="O103" s="141">
        <f>SUM(O104:O105)</f>
        <v>0</v>
      </c>
      <c r="P103" s="140"/>
      <c r="Q103" s="141">
        <f>SUM(Q104:Q105)</f>
        <v>0.2</v>
      </c>
      <c r="R103" s="140"/>
      <c r="S103" s="141">
        <f>SUM(S104:S105)</f>
        <v>0.2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/>
      <c r="N104" s="142"/>
      <c r="O104" s="127">
        <f>M104+(0.05*M104)</f>
        <v>0</v>
      </c>
      <c r="P104" s="128"/>
      <c r="Q104" s="127">
        <f>M104+(0.1+M104)</f>
        <v>0.1</v>
      </c>
      <c r="R104" s="128"/>
      <c r="S104" s="129">
        <f>M104+O104+Q104</f>
        <v>0.1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197"/>
      <c r="H105" s="197"/>
      <c r="I105" s="116"/>
      <c r="J105" s="197"/>
      <c r="K105" s="116"/>
      <c r="L105" s="131"/>
      <c r="M105" s="132"/>
      <c r="N105" s="131"/>
      <c r="O105" s="116">
        <f t="shared" ref="O105" si="27">M105+(0.05*M105)</f>
        <v>0</v>
      </c>
      <c r="P105" s="164"/>
      <c r="Q105" s="116">
        <f t="shared" ref="Q105" si="28">M105+(0.1+M105)</f>
        <v>0.1</v>
      </c>
      <c r="R105" s="164"/>
      <c r="S105" s="118">
        <f t="shared" ref="S105" si="29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197"/>
      <c r="H106" s="197"/>
      <c r="I106" s="116"/>
      <c r="J106" s="197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669146000</v>
      </c>
      <c r="N107" s="158"/>
      <c r="O107" s="159">
        <f>O108</f>
        <v>702603300</v>
      </c>
      <c r="P107" s="158"/>
      <c r="Q107" s="159">
        <f>Q108</f>
        <v>1338292000.3</v>
      </c>
      <c r="R107" s="158"/>
      <c r="S107" s="159">
        <f>S108</f>
        <v>2710041300.2999997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669146000</v>
      </c>
      <c r="N108" s="140"/>
      <c r="O108" s="141">
        <f>SUM(O109:O111)</f>
        <v>702603300</v>
      </c>
      <c r="P108" s="140"/>
      <c r="Q108" s="141">
        <f>SUM(Q109:Q111)</f>
        <v>1338292000.3</v>
      </c>
      <c r="R108" s="140"/>
      <c r="S108" s="141">
        <f>SUM(S109:S111)</f>
        <v>2710041300.2999997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197"/>
      <c r="H109" s="197"/>
      <c r="I109" s="116"/>
      <c r="J109" s="197"/>
      <c r="K109" s="116"/>
      <c r="L109" s="131"/>
      <c r="M109" s="132">
        <v>10000000</v>
      </c>
      <c r="N109" s="131"/>
      <c r="O109" s="132">
        <f t="shared" ref="O109:O111" si="30">M109+(0.05*M109)</f>
        <v>10500000</v>
      </c>
      <c r="P109" s="131"/>
      <c r="Q109" s="132">
        <f t="shared" ref="Q109:Q111" si="31">M109+(0.1+M109)</f>
        <v>20000000.100000001</v>
      </c>
      <c r="R109" s="131"/>
      <c r="S109" s="133">
        <f t="shared" ref="S109:S111" si="32">M109+O109+Q109</f>
        <v>40500000.100000001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197"/>
      <c r="H110" s="197"/>
      <c r="I110" s="116"/>
      <c r="J110" s="197"/>
      <c r="K110" s="116"/>
      <c r="L110" s="131"/>
      <c r="M110" s="132"/>
      <c r="N110" s="131"/>
      <c r="O110" s="132">
        <f t="shared" si="30"/>
        <v>0</v>
      </c>
      <c r="P110" s="131"/>
      <c r="Q110" s="132">
        <f t="shared" si="31"/>
        <v>0.1</v>
      </c>
      <c r="R110" s="131"/>
      <c r="S110" s="133">
        <f t="shared" si="32"/>
        <v>0.1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197"/>
      <c r="H111" s="197"/>
      <c r="I111" s="116"/>
      <c r="J111" s="197"/>
      <c r="K111" s="116"/>
      <c r="L111" s="131"/>
      <c r="M111" s="132">
        <v>659146000</v>
      </c>
      <c r="N111" s="131"/>
      <c r="O111" s="132">
        <f t="shared" si="30"/>
        <v>692103300</v>
      </c>
      <c r="P111" s="131"/>
      <c r="Q111" s="132">
        <f t="shared" si="31"/>
        <v>1318292000.0999999</v>
      </c>
      <c r="R111" s="131"/>
      <c r="S111" s="133">
        <f t="shared" si="32"/>
        <v>2669541300.0999999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197"/>
      <c r="H112" s="197"/>
      <c r="I112" s="116"/>
      <c r="J112" s="197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16425000</v>
      </c>
      <c r="N113" s="158"/>
      <c r="O113" s="159">
        <f>O114+O116</f>
        <v>17246250</v>
      </c>
      <c r="P113" s="158"/>
      <c r="Q113" s="159">
        <f>Q114+Q116</f>
        <v>32850000.200000003</v>
      </c>
      <c r="R113" s="158"/>
      <c r="S113" s="159">
        <f>S114+S116</f>
        <v>66521250.200000003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0</v>
      </c>
      <c r="N114" s="140"/>
      <c r="O114" s="141">
        <f>O115</f>
        <v>0</v>
      </c>
      <c r="P114" s="140"/>
      <c r="Q114" s="141">
        <f>Q115</f>
        <v>0.1</v>
      </c>
      <c r="R114" s="140"/>
      <c r="S114" s="141">
        <f>S115</f>
        <v>0.1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197"/>
      <c r="H115" s="197"/>
      <c r="I115" s="116"/>
      <c r="J115" s="197"/>
      <c r="K115" s="116"/>
      <c r="L115" s="131"/>
      <c r="M115" s="132"/>
      <c r="N115" s="131"/>
      <c r="O115" s="132">
        <f t="shared" ref="O115" si="33">M115+(0.05*M115)</f>
        <v>0</v>
      </c>
      <c r="P115" s="131"/>
      <c r="Q115" s="132">
        <f t="shared" ref="Q115" si="34">M115+(0.1+M115)</f>
        <v>0.1</v>
      </c>
      <c r="R115" s="131"/>
      <c r="S115" s="133">
        <f t="shared" ref="S115" si="35">M115+O115+Q115</f>
        <v>0.1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16425000</v>
      </c>
      <c r="N116" s="140"/>
      <c r="O116" s="141">
        <f>O117</f>
        <v>17246250</v>
      </c>
      <c r="P116" s="140"/>
      <c r="Q116" s="141">
        <f>Q117</f>
        <v>32850000.100000001</v>
      </c>
      <c r="R116" s="140"/>
      <c r="S116" s="141">
        <f>S117</f>
        <v>66521250.100000001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197"/>
      <c r="H117" s="197"/>
      <c r="I117" s="116"/>
      <c r="J117" s="197"/>
      <c r="K117" s="116"/>
      <c r="L117" s="131"/>
      <c r="M117" s="132">
        <v>16425000</v>
      </c>
      <c r="N117" s="131"/>
      <c r="O117" s="132">
        <f t="shared" ref="O117" si="36">M117+(0.05*M117)</f>
        <v>17246250</v>
      </c>
      <c r="P117" s="131"/>
      <c r="Q117" s="132">
        <f t="shared" ref="Q117" si="37">M117+(0.1+M117)</f>
        <v>32850000.100000001</v>
      </c>
      <c r="R117" s="131"/>
      <c r="S117" s="133">
        <f t="shared" ref="S117" si="38">M117+O117+Q117</f>
        <v>66521250.100000001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197"/>
      <c r="H118" s="197"/>
      <c r="I118" s="116"/>
      <c r="J118" s="197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0</v>
      </c>
      <c r="N119" s="158"/>
      <c r="O119" s="159">
        <f>O120</f>
        <v>0</v>
      </c>
      <c r="P119" s="158"/>
      <c r="Q119" s="159">
        <f>Q120</f>
        <v>0.1</v>
      </c>
      <c r="R119" s="158"/>
      <c r="S119" s="159">
        <f>S120</f>
        <v>0.1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0</v>
      </c>
      <c r="N120" s="140"/>
      <c r="O120" s="141">
        <f>O121</f>
        <v>0</v>
      </c>
      <c r="P120" s="140"/>
      <c r="Q120" s="141">
        <f>Q121</f>
        <v>0.1</v>
      </c>
      <c r="R120" s="140"/>
      <c r="S120" s="141">
        <f>S121</f>
        <v>0.1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/>
      <c r="N121" s="142"/>
      <c r="O121" s="127">
        <f>M121+(0.05*M121)</f>
        <v>0</v>
      </c>
      <c r="P121" s="128"/>
      <c r="Q121" s="127">
        <f>M121+(0.1+M121)</f>
        <v>0.1</v>
      </c>
      <c r="R121" s="128"/>
      <c r="S121" s="129">
        <f>M121+O121+Q121</f>
        <v>0.1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autoFilter ref="C12:V121"/>
  <mergeCells count="20"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M12" sqref="M12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hidden="1" customWidth="1"/>
    <col min="7" max="7" width="13.140625" style="101" customWidth="1"/>
    <col min="8" max="8" width="9.42578125" style="101" hidden="1" customWidth="1"/>
    <col min="9" max="9" width="9.42578125" style="102" hidden="1" customWidth="1"/>
    <col min="10" max="10" width="9.28515625" style="101" hidden="1" customWidth="1"/>
    <col min="11" max="11" width="9.28515625" style="102" hidden="1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802031534</v>
      </c>
      <c r="N12" s="114"/>
      <c r="O12" s="132">
        <v>802031534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334301084</v>
      </c>
      <c r="N13" s="156"/>
      <c r="O13" s="159">
        <f>O14+O22+O32+O51+O78+O83+O40+O64</f>
        <v>351016138.19999999</v>
      </c>
      <c r="P13" s="156"/>
      <c r="Q13" s="159">
        <f>Q14+Q22+Q32+Q51+Q78+Q83+Q40+Q64</f>
        <v>668602175.5</v>
      </c>
      <c r="R13" s="156"/>
      <c r="S13" s="159">
        <f>S14+S22+S32+S51+S78+S83+S40+S64</f>
        <v>1353919397.6999998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2598000</v>
      </c>
      <c r="N14" s="187"/>
      <c r="O14" s="139">
        <f>SUM(O15:O21)</f>
        <v>2727900</v>
      </c>
      <c r="P14" s="187"/>
      <c r="Q14" s="139">
        <f>SUM(Q15:Q21)</f>
        <v>5196000.6999999974</v>
      </c>
      <c r="R14" s="187"/>
      <c r="S14" s="139">
        <f>SUM(S15:S21)</f>
        <v>10521900.699999997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197"/>
      <c r="I15" s="116"/>
      <c r="J15" s="197"/>
      <c r="K15" s="116"/>
      <c r="L15" s="114"/>
      <c r="M15" s="116"/>
      <c r="N15" s="114"/>
      <c r="O15" s="116">
        <f t="shared" ref="O15:O21" si="0">M15+(0.05*M15)</f>
        <v>0</v>
      </c>
      <c r="P15" s="199"/>
      <c r="Q15" s="116">
        <f t="shared" ref="Q15:Q21" si="1">M15+(0.1+M15)</f>
        <v>0.1</v>
      </c>
      <c r="R15" s="199"/>
      <c r="S15" s="116">
        <f t="shared" ref="S15:S21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197"/>
      <c r="I16" s="116"/>
      <c r="J16" s="197"/>
      <c r="K16" s="116"/>
      <c r="L16" s="114"/>
      <c r="M16" s="116">
        <v>2598000</v>
      </c>
      <c r="N16" s="114"/>
      <c r="O16" s="116">
        <f t="shared" si="0"/>
        <v>2727900</v>
      </c>
      <c r="P16" s="199"/>
      <c r="Q16" s="116">
        <f t="shared" si="1"/>
        <v>5196000.0999999996</v>
      </c>
      <c r="R16" s="199"/>
      <c r="S16" s="116">
        <f t="shared" si="2"/>
        <v>10521900.1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/>
      <c r="N17" s="128"/>
      <c r="O17" s="127">
        <f t="shared" si="0"/>
        <v>0</v>
      </c>
      <c r="P17" s="200"/>
      <c r="Q17" s="127">
        <f t="shared" si="1"/>
        <v>0.1</v>
      </c>
      <c r="R17" s="200"/>
      <c r="S17" s="200">
        <f t="shared" si="2"/>
        <v>0.1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197"/>
      <c r="H18" s="197"/>
      <c r="I18" s="116"/>
      <c r="J18" s="197"/>
      <c r="K18" s="116"/>
      <c r="L18" s="164"/>
      <c r="M18" s="116"/>
      <c r="N18" s="164"/>
      <c r="O18" s="116">
        <f t="shared" si="0"/>
        <v>0</v>
      </c>
      <c r="P18" s="164"/>
      <c r="Q18" s="116">
        <f t="shared" si="1"/>
        <v>0.1</v>
      </c>
      <c r="R18" s="164"/>
      <c r="S18" s="118">
        <f t="shared" si="2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197"/>
      <c r="H19" s="197"/>
      <c r="I19" s="116"/>
      <c r="J19" s="197"/>
      <c r="K19" s="116"/>
      <c r="L19" s="164"/>
      <c r="M19" s="116"/>
      <c r="N19" s="164"/>
      <c r="O19" s="116">
        <f t="shared" si="0"/>
        <v>0</v>
      </c>
      <c r="P19" s="164"/>
      <c r="Q19" s="116">
        <f t="shared" si="1"/>
        <v>0.1</v>
      </c>
      <c r="R19" s="164"/>
      <c r="S19" s="118">
        <f t="shared" si="2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/>
      <c r="N20" s="128">
        <v>0.86</v>
      </c>
      <c r="O20" s="127">
        <f t="shared" si="0"/>
        <v>0</v>
      </c>
      <c r="P20" s="128"/>
      <c r="Q20" s="127">
        <f t="shared" si="1"/>
        <v>0.1</v>
      </c>
      <c r="R20" s="128"/>
      <c r="S20" s="129">
        <f t="shared" si="2"/>
        <v>0.1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197"/>
      <c r="H21" s="197"/>
      <c r="I21" s="116"/>
      <c r="J21" s="197"/>
      <c r="K21" s="116"/>
      <c r="L21" s="197"/>
      <c r="M21" s="116"/>
      <c r="N21" s="197"/>
      <c r="O21" s="116">
        <f t="shared" si="0"/>
        <v>0</v>
      </c>
      <c r="P21" s="197"/>
      <c r="Q21" s="116">
        <f t="shared" si="1"/>
        <v>0.1</v>
      </c>
      <c r="R21" s="197"/>
      <c r="S21" s="118">
        <f t="shared" si="2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32207600</v>
      </c>
      <c r="N22" s="140"/>
      <c r="O22" s="141">
        <f>SUM(O23:O29)</f>
        <v>33817980</v>
      </c>
      <c r="P22" s="140"/>
      <c r="Q22" s="141">
        <f>SUM(Q23:Q29)</f>
        <v>64415200.70000001</v>
      </c>
      <c r="R22" s="140"/>
      <c r="S22" s="141">
        <f>SUM(S23:S29)</f>
        <v>130440780.69999996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/>
      <c r="N23" s="142"/>
      <c r="O23" s="127">
        <f>M23+(0.05*M23)</f>
        <v>0</v>
      </c>
      <c r="P23" s="128"/>
      <c r="Q23" s="127">
        <f>M23+(0.1+M23)</f>
        <v>0.1</v>
      </c>
      <c r="R23" s="128"/>
      <c r="S23" s="129">
        <f>M23+O23+Q23</f>
        <v>0.1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29947600</v>
      </c>
      <c r="N24" s="142"/>
      <c r="O24" s="127">
        <f t="shared" ref="O24:O31" si="3">M24+(0.05*M24)</f>
        <v>31444980</v>
      </c>
      <c r="P24" s="128"/>
      <c r="Q24" s="127">
        <f t="shared" ref="Q24:Q31" si="4">M24+(0.1+M24)</f>
        <v>59895200.100000001</v>
      </c>
      <c r="R24" s="128"/>
      <c r="S24" s="129">
        <f t="shared" ref="S24:S31" si="5">M24+O24+Q24</f>
        <v>121287780.09999999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197"/>
      <c r="H25" s="197"/>
      <c r="I25" s="116"/>
      <c r="J25" s="197"/>
      <c r="K25" s="116"/>
      <c r="L25" s="131"/>
      <c r="M25" s="132"/>
      <c r="N25" s="131"/>
      <c r="O25" s="132">
        <f t="shared" si="3"/>
        <v>0</v>
      </c>
      <c r="P25" s="131"/>
      <c r="Q25" s="132">
        <f t="shared" si="4"/>
        <v>0.1</v>
      </c>
      <c r="R25" s="131"/>
      <c r="S25" s="133">
        <f t="shared" si="5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197"/>
      <c r="H26" s="197"/>
      <c r="I26" s="116"/>
      <c r="J26" s="197"/>
      <c r="K26" s="116"/>
      <c r="L26" s="131"/>
      <c r="M26" s="132"/>
      <c r="N26" s="131"/>
      <c r="O26" s="132">
        <f t="shared" si="3"/>
        <v>0</v>
      </c>
      <c r="P26" s="131"/>
      <c r="Q26" s="132">
        <f t="shared" si="4"/>
        <v>0.1</v>
      </c>
      <c r="R26" s="131"/>
      <c r="S26" s="133">
        <f t="shared" si="5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197"/>
      <c r="H27" s="197"/>
      <c r="I27" s="116"/>
      <c r="J27" s="197"/>
      <c r="K27" s="116"/>
      <c r="L27" s="131"/>
      <c r="M27" s="132"/>
      <c r="N27" s="131"/>
      <c r="O27" s="132">
        <f t="shared" si="3"/>
        <v>0</v>
      </c>
      <c r="P27" s="131"/>
      <c r="Q27" s="132">
        <f t="shared" si="4"/>
        <v>0.1</v>
      </c>
      <c r="R27" s="131"/>
      <c r="S27" s="133">
        <f t="shared" si="5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v>2260000</v>
      </c>
      <c r="N28" s="142"/>
      <c r="O28" s="127">
        <f t="shared" si="3"/>
        <v>2373000</v>
      </c>
      <c r="P28" s="128"/>
      <c r="Q28" s="127">
        <f t="shared" si="4"/>
        <v>4520000.0999999996</v>
      </c>
      <c r="R28" s="128"/>
      <c r="S28" s="129">
        <f t="shared" si="5"/>
        <v>9153000.0999999996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197"/>
      <c r="H29" s="197"/>
      <c r="I29" s="116"/>
      <c r="J29" s="197"/>
      <c r="K29" s="116"/>
      <c r="L29" s="131"/>
      <c r="M29" s="132"/>
      <c r="N29" s="131"/>
      <c r="O29" s="132">
        <f t="shared" si="3"/>
        <v>0</v>
      </c>
      <c r="P29" s="131"/>
      <c r="Q29" s="132">
        <f t="shared" si="4"/>
        <v>0.1</v>
      </c>
      <c r="R29" s="131"/>
      <c r="S29" s="133">
        <f t="shared" si="5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197"/>
      <c r="H30" s="197"/>
      <c r="I30" s="116"/>
      <c r="J30" s="197"/>
      <c r="K30" s="116"/>
      <c r="L30" s="134"/>
      <c r="M30" s="132"/>
      <c r="N30" s="134"/>
      <c r="O30" s="132">
        <f t="shared" si="3"/>
        <v>0</v>
      </c>
      <c r="P30" s="134"/>
      <c r="Q30" s="132">
        <f t="shared" si="4"/>
        <v>0.1</v>
      </c>
      <c r="R30" s="134"/>
      <c r="S30" s="133">
        <f t="shared" si="5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197"/>
      <c r="H31" s="197"/>
      <c r="I31" s="116"/>
      <c r="J31" s="197"/>
      <c r="K31" s="116"/>
      <c r="L31" s="134"/>
      <c r="M31" s="132"/>
      <c r="N31" s="134"/>
      <c r="O31" s="132">
        <f t="shared" si="3"/>
        <v>0</v>
      </c>
      <c r="P31" s="134"/>
      <c r="Q31" s="132">
        <f t="shared" si="4"/>
        <v>0.1</v>
      </c>
      <c r="R31" s="134"/>
      <c r="S31" s="133">
        <f t="shared" si="5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0</v>
      </c>
      <c r="N32" s="165"/>
      <c r="O32" s="141">
        <f>SUM(O33:O39)</f>
        <v>0</v>
      </c>
      <c r="P32" s="165"/>
      <c r="Q32" s="141">
        <f>SUM(Q33:Q39)</f>
        <v>0.7</v>
      </c>
      <c r="R32" s="165"/>
      <c r="S32" s="141">
        <f>SUM(S33:S39)</f>
        <v>0.7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197"/>
      <c r="H33" s="197"/>
      <c r="I33" s="116"/>
      <c r="J33" s="197"/>
      <c r="K33" s="116"/>
      <c r="L33" s="134"/>
      <c r="M33" s="132"/>
      <c r="N33" s="134"/>
      <c r="O33" s="132">
        <f t="shared" ref="O33:O39" si="6">M33+(0.05*M33)</f>
        <v>0</v>
      </c>
      <c r="P33" s="134"/>
      <c r="Q33" s="132">
        <f t="shared" ref="Q33:Q39" si="7">M33+(0.1+M33)</f>
        <v>0.1</v>
      </c>
      <c r="R33" s="134"/>
      <c r="S33" s="133">
        <f t="shared" ref="S33:S39" si="8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197"/>
      <c r="H34" s="197"/>
      <c r="I34" s="116"/>
      <c r="J34" s="197"/>
      <c r="K34" s="116"/>
      <c r="L34" s="134"/>
      <c r="M34" s="132"/>
      <c r="N34" s="134"/>
      <c r="O34" s="132">
        <f t="shared" si="6"/>
        <v>0</v>
      </c>
      <c r="P34" s="134"/>
      <c r="Q34" s="132">
        <f t="shared" si="7"/>
        <v>0.1</v>
      </c>
      <c r="R34" s="134"/>
      <c r="S34" s="133">
        <f t="shared" si="8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197"/>
      <c r="H35" s="197"/>
      <c r="I35" s="116"/>
      <c r="J35" s="197"/>
      <c r="K35" s="116"/>
      <c r="L35" s="134"/>
      <c r="M35" s="132"/>
      <c r="N35" s="134"/>
      <c r="O35" s="132">
        <f t="shared" si="6"/>
        <v>0</v>
      </c>
      <c r="P35" s="134"/>
      <c r="Q35" s="132">
        <f t="shared" si="7"/>
        <v>0.1</v>
      </c>
      <c r="R35" s="134"/>
      <c r="S35" s="133">
        <f t="shared" si="8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197"/>
      <c r="H36" s="197"/>
      <c r="I36" s="116"/>
      <c r="J36" s="197"/>
      <c r="K36" s="116"/>
      <c r="L36" s="134"/>
      <c r="M36" s="132"/>
      <c r="N36" s="134"/>
      <c r="O36" s="132">
        <f t="shared" si="6"/>
        <v>0</v>
      </c>
      <c r="P36" s="134"/>
      <c r="Q36" s="132">
        <f t="shared" si="7"/>
        <v>0.1</v>
      </c>
      <c r="R36" s="134"/>
      <c r="S36" s="133">
        <f t="shared" si="8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197"/>
      <c r="H37" s="197"/>
      <c r="I37" s="116"/>
      <c r="J37" s="197"/>
      <c r="K37" s="116"/>
      <c r="L37" s="134"/>
      <c r="M37" s="132"/>
      <c r="N37" s="134"/>
      <c r="O37" s="132">
        <f t="shared" si="6"/>
        <v>0</v>
      </c>
      <c r="P37" s="134"/>
      <c r="Q37" s="132">
        <f t="shared" si="7"/>
        <v>0.1</v>
      </c>
      <c r="R37" s="134"/>
      <c r="S37" s="133">
        <f t="shared" si="8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/>
      <c r="N38" s="146"/>
      <c r="O38" s="127">
        <f t="shared" si="6"/>
        <v>0</v>
      </c>
      <c r="P38" s="128"/>
      <c r="Q38" s="127">
        <f t="shared" si="7"/>
        <v>0.1</v>
      </c>
      <c r="R38" s="128"/>
      <c r="S38" s="129">
        <f t="shared" si="8"/>
        <v>0.1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197"/>
      <c r="H39" s="197"/>
      <c r="I39" s="116"/>
      <c r="J39" s="197"/>
      <c r="K39" s="116"/>
      <c r="L39" s="134"/>
      <c r="M39" s="132"/>
      <c r="N39" s="134"/>
      <c r="O39" s="132">
        <f t="shared" si="6"/>
        <v>0</v>
      </c>
      <c r="P39" s="134"/>
      <c r="Q39" s="132">
        <f t="shared" si="7"/>
        <v>0.1</v>
      </c>
      <c r="R39" s="134"/>
      <c r="S39" s="133">
        <f t="shared" si="8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3600000</v>
      </c>
      <c r="N40" s="165"/>
      <c r="O40" s="141">
        <f>SUM(O41:O50)</f>
        <v>3780000</v>
      </c>
      <c r="P40" s="165"/>
      <c r="Q40" s="141">
        <f>SUM(Q41:Q50)</f>
        <v>7200000.9999999963</v>
      </c>
      <c r="R40" s="165"/>
      <c r="S40" s="141">
        <f>SUM(S41:S50)</f>
        <v>14580000.999999996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197"/>
      <c r="H41" s="197"/>
      <c r="I41" s="116"/>
      <c r="J41" s="197"/>
      <c r="K41" s="116"/>
      <c r="L41" s="134"/>
      <c r="M41" s="132"/>
      <c r="N41" s="134"/>
      <c r="O41" s="132">
        <f t="shared" ref="O41:O50" si="9">M41+(0.05*M41)</f>
        <v>0</v>
      </c>
      <c r="P41" s="134"/>
      <c r="Q41" s="132">
        <f t="shared" ref="Q41:Q50" si="10">M41+(0.1+M41)</f>
        <v>0.1</v>
      </c>
      <c r="R41" s="134"/>
      <c r="S41" s="133">
        <f t="shared" ref="S41:S50" si="11">M41+O41+Q41</f>
        <v>0.1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197"/>
      <c r="H42" s="197"/>
      <c r="I42" s="116"/>
      <c r="J42" s="197"/>
      <c r="K42" s="116"/>
      <c r="L42" s="134"/>
      <c r="M42" s="132">
        <v>3600000</v>
      </c>
      <c r="N42" s="134"/>
      <c r="O42" s="132">
        <f t="shared" si="9"/>
        <v>3780000</v>
      </c>
      <c r="P42" s="134"/>
      <c r="Q42" s="132">
        <f t="shared" si="10"/>
        <v>7200000.0999999996</v>
      </c>
      <c r="R42" s="134"/>
      <c r="S42" s="133">
        <f t="shared" si="11"/>
        <v>14580000.1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197"/>
      <c r="H43" s="197"/>
      <c r="I43" s="116"/>
      <c r="J43" s="197"/>
      <c r="K43" s="116"/>
      <c r="L43" s="134"/>
      <c r="M43" s="132"/>
      <c r="N43" s="134"/>
      <c r="O43" s="132">
        <f t="shared" si="9"/>
        <v>0</v>
      </c>
      <c r="P43" s="134"/>
      <c r="Q43" s="132">
        <f t="shared" si="10"/>
        <v>0.1</v>
      </c>
      <c r="R43" s="134"/>
      <c r="S43" s="133">
        <f t="shared" si="11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197"/>
      <c r="H44" s="197"/>
      <c r="I44" s="116"/>
      <c r="J44" s="197"/>
      <c r="K44" s="116"/>
      <c r="L44" s="134"/>
      <c r="M44" s="132"/>
      <c r="N44" s="134"/>
      <c r="O44" s="132">
        <f t="shared" si="9"/>
        <v>0</v>
      </c>
      <c r="P44" s="134"/>
      <c r="Q44" s="132">
        <f t="shared" si="10"/>
        <v>0.1</v>
      </c>
      <c r="R44" s="134"/>
      <c r="S44" s="133">
        <f t="shared" si="11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197"/>
      <c r="H45" s="197"/>
      <c r="I45" s="116"/>
      <c r="J45" s="197"/>
      <c r="K45" s="116"/>
      <c r="L45" s="134"/>
      <c r="M45" s="132"/>
      <c r="N45" s="134"/>
      <c r="O45" s="132">
        <f t="shared" si="9"/>
        <v>0</v>
      </c>
      <c r="P45" s="134"/>
      <c r="Q45" s="132">
        <f t="shared" si="10"/>
        <v>0.1</v>
      </c>
      <c r="R45" s="134"/>
      <c r="S45" s="133">
        <f t="shared" si="11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197"/>
      <c r="H46" s="197"/>
      <c r="I46" s="116"/>
      <c r="J46" s="197"/>
      <c r="K46" s="116"/>
      <c r="L46" s="134"/>
      <c r="M46" s="132"/>
      <c r="N46" s="134"/>
      <c r="O46" s="132">
        <f t="shared" si="9"/>
        <v>0</v>
      </c>
      <c r="P46" s="134"/>
      <c r="Q46" s="132">
        <f t="shared" si="10"/>
        <v>0.1</v>
      </c>
      <c r="R46" s="134"/>
      <c r="S46" s="133">
        <f t="shared" si="11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197"/>
      <c r="H47" s="197"/>
      <c r="I47" s="116"/>
      <c r="J47" s="197"/>
      <c r="K47" s="116"/>
      <c r="L47" s="134"/>
      <c r="M47" s="132"/>
      <c r="N47" s="134"/>
      <c r="O47" s="132">
        <f t="shared" si="9"/>
        <v>0</v>
      </c>
      <c r="P47" s="134"/>
      <c r="Q47" s="132">
        <f t="shared" si="10"/>
        <v>0.1</v>
      </c>
      <c r="R47" s="134"/>
      <c r="S47" s="133">
        <f t="shared" si="11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197"/>
      <c r="H48" s="197"/>
      <c r="I48" s="116"/>
      <c r="J48" s="197"/>
      <c r="K48" s="116"/>
      <c r="L48" s="134"/>
      <c r="M48" s="132"/>
      <c r="N48" s="134"/>
      <c r="O48" s="132">
        <f t="shared" si="9"/>
        <v>0</v>
      </c>
      <c r="P48" s="134"/>
      <c r="Q48" s="132">
        <f t="shared" si="10"/>
        <v>0.1</v>
      </c>
      <c r="R48" s="134"/>
      <c r="S48" s="133">
        <f t="shared" si="11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197"/>
      <c r="H49" s="197"/>
      <c r="I49" s="116"/>
      <c r="J49" s="197"/>
      <c r="K49" s="116"/>
      <c r="L49" s="134"/>
      <c r="M49" s="132"/>
      <c r="N49" s="134"/>
      <c r="O49" s="132">
        <f t="shared" si="9"/>
        <v>0</v>
      </c>
      <c r="P49" s="134"/>
      <c r="Q49" s="132">
        <f t="shared" si="10"/>
        <v>0.1</v>
      </c>
      <c r="R49" s="134"/>
      <c r="S49" s="133">
        <f t="shared" si="11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197"/>
      <c r="H50" s="197"/>
      <c r="I50" s="116"/>
      <c r="J50" s="197"/>
      <c r="K50" s="116"/>
      <c r="L50" s="134"/>
      <c r="M50" s="132"/>
      <c r="N50" s="134"/>
      <c r="O50" s="132">
        <f t="shared" si="9"/>
        <v>0</v>
      </c>
      <c r="P50" s="134"/>
      <c r="Q50" s="132">
        <f t="shared" si="10"/>
        <v>0.1</v>
      </c>
      <c r="R50" s="134"/>
      <c r="S50" s="133">
        <f t="shared" si="11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59528100</v>
      </c>
      <c r="N51" s="140"/>
      <c r="O51" s="141">
        <f>SUM(O52:O63)</f>
        <v>62504505</v>
      </c>
      <c r="P51" s="140"/>
      <c r="Q51" s="141">
        <f>SUM(Q52:Q63)</f>
        <v>119056201.19999996</v>
      </c>
      <c r="R51" s="140"/>
      <c r="S51" s="141">
        <f>SUM(S52:S63)</f>
        <v>241088806.19999996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808000</v>
      </c>
      <c r="N52" s="142"/>
      <c r="O52" s="143">
        <f t="shared" ref="O52:O63" si="12">M52+(0.05*M52)</f>
        <v>848400</v>
      </c>
      <c r="P52" s="142"/>
      <c r="Q52" s="143">
        <f t="shared" ref="Q52:Q63" si="13">M52+(0.1+M52)</f>
        <v>1616000.1</v>
      </c>
      <c r="R52" s="142"/>
      <c r="S52" s="144">
        <f t="shared" ref="S52:S63" si="14">M52+O52+Q52</f>
        <v>3272400.1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v>11620200</v>
      </c>
      <c r="N53" s="173"/>
      <c r="O53" s="174">
        <f t="shared" si="12"/>
        <v>12201210</v>
      </c>
      <c r="P53" s="173"/>
      <c r="Q53" s="174">
        <f t="shared" si="13"/>
        <v>23240400.100000001</v>
      </c>
      <c r="R53" s="173"/>
      <c r="S53" s="175">
        <f t="shared" si="14"/>
        <v>47061810.100000001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/>
      <c r="N54" s="190"/>
      <c r="O54" s="191">
        <f t="shared" si="12"/>
        <v>0</v>
      </c>
      <c r="P54" s="190"/>
      <c r="Q54" s="191">
        <f t="shared" si="13"/>
        <v>0.1</v>
      </c>
      <c r="R54" s="190"/>
      <c r="S54" s="192">
        <f t="shared" si="14"/>
        <v>0.1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20245400</v>
      </c>
      <c r="N55" s="142"/>
      <c r="O55" s="127">
        <f t="shared" si="12"/>
        <v>21257670</v>
      </c>
      <c r="P55" s="128"/>
      <c r="Q55" s="127">
        <f t="shared" si="13"/>
        <v>40490800.100000001</v>
      </c>
      <c r="R55" s="128"/>
      <c r="S55" s="129">
        <f t="shared" si="14"/>
        <v>81993870.099999994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v>8704500</v>
      </c>
      <c r="N56" s="142"/>
      <c r="O56" s="127">
        <f t="shared" si="12"/>
        <v>9139725</v>
      </c>
      <c r="P56" s="128"/>
      <c r="Q56" s="127">
        <f t="shared" si="13"/>
        <v>17409000.100000001</v>
      </c>
      <c r="R56" s="128"/>
      <c r="S56" s="129">
        <f t="shared" si="14"/>
        <v>35253225.100000001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2"/>
        <v>0</v>
      </c>
      <c r="P57" s="142"/>
      <c r="Q57" s="143">
        <f t="shared" si="13"/>
        <v>0.1</v>
      </c>
      <c r="R57" s="142"/>
      <c r="S57" s="144">
        <f t="shared" si="14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197"/>
      <c r="H58" s="197"/>
      <c r="I58" s="116"/>
      <c r="J58" s="197"/>
      <c r="K58" s="116"/>
      <c r="L58" s="131"/>
      <c r="M58" s="132">
        <v>2400000</v>
      </c>
      <c r="N58" s="131"/>
      <c r="O58" s="132">
        <f t="shared" si="12"/>
        <v>2520000</v>
      </c>
      <c r="P58" s="131"/>
      <c r="Q58" s="132">
        <f t="shared" si="13"/>
        <v>4800000.0999999996</v>
      </c>
      <c r="R58" s="131"/>
      <c r="S58" s="133">
        <f t="shared" si="14"/>
        <v>9720000.0999999996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197"/>
      <c r="H59" s="197"/>
      <c r="I59" s="116"/>
      <c r="J59" s="197"/>
      <c r="K59" s="116"/>
      <c r="L59" s="131"/>
      <c r="M59" s="132"/>
      <c r="N59" s="131"/>
      <c r="O59" s="132">
        <f t="shared" si="12"/>
        <v>0</v>
      </c>
      <c r="P59" s="131"/>
      <c r="Q59" s="132">
        <f t="shared" si="13"/>
        <v>0.1</v>
      </c>
      <c r="R59" s="131"/>
      <c r="S59" s="133">
        <f t="shared" si="14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197"/>
      <c r="H60" s="197"/>
      <c r="I60" s="116"/>
      <c r="J60" s="197"/>
      <c r="K60" s="116"/>
      <c r="L60" s="131"/>
      <c r="M60" s="132">
        <v>11700000</v>
      </c>
      <c r="N60" s="131"/>
      <c r="O60" s="132">
        <f t="shared" si="12"/>
        <v>12285000</v>
      </c>
      <c r="P60" s="131"/>
      <c r="Q60" s="132">
        <f t="shared" si="13"/>
        <v>23400000.100000001</v>
      </c>
      <c r="R60" s="131"/>
      <c r="S60" s="133">
        <f t="shared" si="14"/>
        <v>47385000.100000001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v>4050000</v>
      </c>
      <c r="N61" s="142"/>
      <c r="O61" s="127">
        <f t="shared" si="12"/>
        <v>4252500</v>
      </c>
      <c r="P61" s="128"/>
      <c r="Q61" s="127">
        <f t="shared" si="13"/>
        <v>8100000.0999999996</v>
      </c>
      <c r="R61" s="128"/>
      <c r="S61" s="129">
        <f t="shared" si="14"/>
        <v>16402500.1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197"/>
      <c r="H62" s="197"/>
      <c r="I62" s="132"/>
      <c r="J62" s="166"/>
      <c r="K62" s="132"/>
      <c r="L62" s="131"/>
      <c r="M62" s="132"/>
      <c r="N62" s="131"/>
      <c r="O62" s="132">
        <f t="shared" si="12"/>
        <v>0</v>
      </c>
      <c r="P62" s="131"/>
      <c r="Q62" s="132">
        <f t="shared" si="13"/>
        <v>0.1</v>
      </c>
      <c r="R62" s="131"/>
      <c r="S62" s="133">
        <f t="shared" si="14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197"/>
      <c r="H63" s="197"/>
      <c r="I63" s="132"/>
      <c r="J63" s="166"/>
      <c r="K63" s="132"/>
      <c r="L63" s="131"/>
      <c r="M63" s="132"/>
      <c r="N63" s="131"/>
      <c r="O63" s="132">
        <f t="shared" si="12"/>
        <v>0</v>
      </c>
      <c r="P63" s="131"/>
      <c r="Q63" s="132">
        <f t="shared" si="13"/>
        <v>0.1</v>
      </c>
      <c r="R63" s="131"/>
      <c r="S63" s="133">
        <f t="shared" si="14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23222400</v>
      </c>
      <c r="N64" s="140"/>
      <c r="O64" s="141">
        <f>SUM(O65:O77)</f>
        <v>24383520</v>
      </c>
      <c r="P64" s="140"/>
      <c r="Q64" s="141">
        <f>SUM(Q65:Q77)</f>
        <v>46444801.300000012</v>
      </c>
      <c r="R64" s="140"/>
      <c r="S64" s="141">
        <f>SUM(S65:S77)</f>
        <v>94050721.300000012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197"/>
      <c r="H65" s="197"/>
      <c r="I65" s="132"/>
      <c r="J65" s="166"/>
      <c r="K65" s="132"/>
      <c r="L65" s="131"/>
      <c r="M65" s="132"/>
      <c r="N65" s="131"/>
      <c r="O65" s="132">
        <f t="shared" ref="O65:O77" si="15">M65+(0.05*M65)</f>
        <v>0</v>
      </c>
      <c r="P65" s="131"/>
      <c r="Q65" s="132">
        <f t="shared" ref="Q65:Q77" si="16">M65+(0.1+M65)</f>
        <v>0.1</v>
      </c>
      <c r="R65" s="131"/>
      <c r="S65" s="133">
        <f t="shared" ref="S65:S77" si="17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197"/>
      <c r="H66" s="197"/>
      <c r="I66" s="132"/>
      <c r="J66" s="166"/>
      <c r="K66" s="132"/>
      <c r="L66" s="131"/>
      <c r="M66" s="132"/>
      <c r="N66" s="131"/>
      <c r="O66" s="132">
        <f t="shared" si="15"/>
        <v>0</v>
      </c>
      <c r="P66" s="131"/>
      <c r="Q66" s="132">
        <f t="shared" si="16"/>
        <v>0.1</v>
      </c>
      <c r="R66" s="131"/>
      <c r="S66" s="133">
        <f t="shared" si="17"/>
        <v>0.1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197"/>
      <c r="H67" s="197"/>
      <c r="I67" s="132"/>
      <c r="J67" s="166"/>
      <c r="K67" s="132"/>
      <c r="L67" s="131"/>
      <c r="M67" s="132"/>
      <c r="N67" s="131"/>
      <c r="O67" s="132">
        <f t="shared" si="15"/>
        <v>0</v>
      </c>
      <c r="P67" s="131"/>
      <c r="Q67" s="132">
        <f t="shared" si="16"/>
        <v>0.1</v>
      </c>
      <c r="R67" s="131"/>
      <c r="S67" s="133">
        <f t="shared" si="17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197"/>
      <c r="H68" s="197"/>
      <c r="I68" s="132"/>
      <c r="J68" s="166"/>
      <c r="K68" s="132"/>
      <c r="L68" s="131"/>
      <c r="M68" s="132"/>
      <c r="N68" s="131"/>
      <c r="O68" s="132">
        <f t="shared" si="15"/>
        <v>0</v>
      </c>
      <c r="P68" s="131"/>
      <c r="Q68" s="132">
        <f t="shared" si="16"/>
        <v>0.1</v>
      </c>
      <c r="R68" s="131"/>
      <c r="S68" s="133">
        <f t="shared" si="17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197"/>
      <c r="H69" s="197"/>
      <c r="I69" s="132"/>
      <c r="J69" s="166"/>
      <c r="K69" s="132"/>
      <c r="L69" s="131"/>
      <c r="M69" s="132">
        <v>13586000</v>
      </c>
      <c r="N69" s="131"/>
      <c r="O69" s="132">
        <f t="shared" si="15"/>
        <v>14265300</v>
      </c>
      <c r="P69" s="131"/>
      <c r="Q69" s="132">
        <f t="shared" si="16"/>
        <v>27172000.100000001</v>
      </c>
      <c r="R69" s="131"/>
      <c r="S69" s="133">
        <f t="shared" si="17"/>
        <v>55023300.100000001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197"/>
      <c r="H70" s="197"/>
      <c r="I70" s="132"/>
      <c r="J70" s="166"/>
      <c r="K70" s="132"/>
      <c r="L70" s="131"/>
      <c r="M70" s="132"/>
      <c r="N70" s="131"/>
      <c r="O70" s="132">
        <f t="shared" si="15"/>
        <v>0</v>
      </c>
      <c r="P70" s="131"/>
      <c r="Q70" s="132">
        <f t="shared" si="16"/>
        <v>0.1</v>
      </c>
      <c r="R70" s="131"/>
      <c r="S70" s="133">
        <f t="shared" si="17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197"/>
      <c r="H71" s="197"/>
      <c r="I71" s="132"/>
      <c r="J71" s="166"/>
      <c r="K71" s="132"/>
      <c r="L71" s="131"/>
      <c r="M71" s="132"/>
      <c r="N71" s="131"/>
      <c r="O71" s="132">
        <f t="shared" si="15"/>
        <v>0</v>
      </c>
      <c r="P71" s="131"/>
      <c r="Q71" s="132">
        <f t="shared" si="16"/>
        <v>0.1</v>
      </c>
      <c r="R71" s="131"/>
      <c r="S71" s="133">
        <f t="shared" si="17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197"/>
      <c r="H72" s="197"/>
      <c r="I72" s="132"/>
      <c r="J72" s="166"/>
      <c r="K72" s="132"/>
      <c r="L72" s="131"/>
      <c r="M72" s="132"/>
      <c r="N72" s="131"/>
      <c r="O72" s="132">
        <f t="shared" si="15"/>
        <v>0</v>
      </c>
      <c r="P72" s="131"/>
      <c r="Q72" s="132">
        <f t="shared" si="16"/>
        <v>0.1</v>
      </c>
      <c r="R72" s="131"/>
      <c r="S72" s="133">
        <f t="shared" si="17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197"/>
      <c r="H73" s="197"/>
      <c r="I73" s="132"/>
      <c r="J73" s="166"/>
      <c r="K73" s="132"/>
      <c r="L73" s="131"/>
      <c r="M73" s="132"/>
      <c r="N73" s="131"/>
      <c r="O73" s="132">
        <f t="shared" si="15"/>
        <v>0</v>
      </c>
      <c r="P73" s="131"/>
      <c r="Q73" s="132">
        <f t="shared" si="16"/>
        <v>0.1</v>
      </c>
      <c r="R73" s="131"/>
      <c r="S73" s="133">
        <f t="shared" si="17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197"/>
      <c r="H74" s="197"/>
      <c r="I74" s="132"/>
      <c r="J74" s="166"/>
      <c r="K74" s="132"/>
      <c r="L74" s="131"/>
      <c r="M74" s="132"/>
      <c r="N74" s="131"/>
      <c r="O74" s="132">
        <f t="shared" si="15"/>
        <v>0</v>
      </c>
      <c r="P74" s="131"/>
      <c r="Q74" s="132">
        <f t="shared" si="16"/>
        <v>0.1</v>
      </c>
      <c r="R74" s="131"/>
      <c r="S74" s="133">
        <f t="shared" si="17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197"/>
      <c r="H75" s="197"/>
      <c r="I75" s="132"/>
      <c r="J75" s="166"/>
      <c r="K75" s="132"/>
      <c r="L75" s="131"/>
      <c r="M75" s="132"/>
      <c r="N75" s="131"/>
      <c r="O75" s="132">
        <f t="shared" si="15"/>
        <v>0</v>
      </c>
      <c r="P75" s="131"/>
      <c r="Q75" s="132">
        <f t="shared" si="16"/>
        <v>0.1</v>
      </c>
      <c r="R75" s="131"/>
      <c r="S75" s="133">
        <f t="shared" si="17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197"/>
      <c r="H76" s="197"/>
      <c r="I76" s="132"/>
      <c r="J76" s="166"/>
      <c r="K76" s="132"/>
      <c r="L76" s="131"/>
      <c r="M76" s="132"/>
      <c r="N76" s="131"/>
      <c r="O76" s="132">
        <f t="shared" si="15"/>
        <v>0</v>
      </c>
      <c r="P76" s="131"/>
      <c r="Q76" s="132">
        <f t="shared" si="16"/>
        <v>0.1</v>
      </c>
      <c r="R76" s="131"/>
      <c r="S76" s="133">
        <f t="shared" si="17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197"/>
      <c r="H77" s="197"/>
      <c r="I77" s="132"/>
      <c r="J77" s="166"/>
      <c r="K77" s="132"/>
      <c r="L77" s="131"/>
      <c r="M77" s="132">
        <v>9636400</v>
      </c>
      <c r="N77" s="131"/>
      <c r="O77" s="132">
        <f t="shared" si="15"/>
        <v>10118220</v>
      </c>
      <c r="P77" s="131"/>
      <c r="Q77" s="132">
        <f t="shared" si="16"/>
        <v>19272800.100000001</v>
      </c>
      <c r="R77" s="131"/>
      <c r="S77" s="133">
        <f t="shared" si="17"/>
        <v>39027420.100000001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189762384</v>
      </c>
      <c r="N78" s="140"/>
      <c r="O78" s="141">
        <f>SUM(O79:O82)</f>
        <v>199250503.19999999</v>
      </c>
      <c r="P78" s="140"/>
      <c r="Q78" s="141">
        <f>SUM(Q79:Q82)</f>
        <v>379524768.40000004</v>
      </c>
      <c r="R78" s="140"/>
      <c r="S78" s="141">
        <f>SUM(S79:S82)</f>
        <v>768537655.60000002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197"/>
      <c r="H79" s="197"/>
      <c r="I79" s="116"/>
      <c r="J79" s="197"/>
      <c r="K79" s="116"/>
      <c r="L79" s="131"/>
      <c r="M79" s="132">
        <v>21216000</v>
      </c>
      <c r="N79" s="131"/>
      <c r="O79" s="132">
        <f t="shared" ref="O79:O82" si="18">M79+(0.05*M79)</f>
        <v>22276800</v>
      </c>
      <c r="P79" s="131"/>
      <c r="Q79" s="132">
        <f t="shared" ref="Q79:Q82" si="19">M79+(0.1+M79)</f>
        <v>42432000.100000001</v>
      </c>
      <c r="R79" s="131"/>
      <c r="S79" s="133">
        <f t="shared" ref="S79:S82" si="20">M79+O79+Q79</f>
        <v>85924800.099999994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16386384</v>
      </c>
      <c r="N80" s="142"/>
      <c r="O80" s="127">
        <f t="shared" si="18"/>
        <v>17205703.199999999</v>
      </c>
      <c r="P80" s="128"/>
      <c r="Q80" s="127">
        <f t="shared" si="19"/>
        <v>32772768.100000001</v>
      </c>
      <c r="R80" s="128"/>
      <c r="S80" s="129">
        <f t="shared" si="20"/>
        <v>66364855.300000004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197"/>
      <c r="H81" s="197"/>
      <c r="I81" s="116"/>
      <c r="J81" s="197"/>
      <c r="K81" s="116"/>
      <c r="L81" s="131"/>
      <c r="M81" s="132"/>
      <c r="N81" s="131"/>
      <c r="O81" s="132">
        <f t="shared" si="18"/>
        <v>0</v>
      </c>
      <c r="P81" s="131"/>
      <c r="Q81" s="132">
        <f t="shared" si="19"/>
        <v>0.1</v>
      </c>
      <c r="R81" s="131"/>
      <c r="S81" s="133">
        <f t="shared" si="20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v>152160000</v>
      </c>
      <c r="N82" s="142"/>
      <c r="O82" s="127">
        <f t="shared" si="18"/>
        <v>159768000</v>
      </c>
      <c r="P82" s="128"/>
      <c r="Q82" s="127">
        <f t="shared" si="19"/>
        <v>304320000.10000002</v>
      </c>
      <c r="R82" s="128"/>
      <c r="S82" s="129">
        <f t="shared" si="20"/>
        <v>616248000.10000002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23382600</v>
      </c>
      <c r="N83" s="151"/>
      <c r="O83" s="152">
        <f>SUM(O84:O98)</f>
        <v>24551730</v>
      </c>
      <c r="P83" s="151"/>
      <c r="Q83" s="152">
        <f>SUM(Q84:Q98)</f>
        <v>46765201.500000022</v>
      </c>
      <c r="R83" s="151"/>
      <c r="S83" s="152">
        <f>SUM(S84:S98)</f>
        <v>94699531.49999994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/>
      <c r="N84" s="142"/>
      <c r="O84" s="127">
        <f t="shared" ref="O84:O98" si="21">M84+(0.05*M84)</f>
        <v>0</v>
      </c>
      <c r="P84" s="128"/>
      <c r="Q84" s="127">
        <f t="shared" ref="Q84:Q98" si="22">M84+(0.1+M84)</f>
        <v>0.1</v>
      </c>
      <c r="R84" s="128"/>
      <c r="S84" s="129">
        <f t="shared" ref="S84:S98" si="23">M84+O84+Q84</f>
        <v>0.1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197"/>
      <c r="H85" s="197"/>
      <c r="I85" s="116"/>
      <c r="J85" s="197"/>
      <c r="K85" s="116"/>
      <c r="L85" s="131"/>
      <c r="M85" s="132">
        <v>14700000</v>
      </c>
      <c r="N85" s="131"/>
      <c r="O85" s="132">
        <f t="shared" si="21"/>
        <v>15435000</v>
      </c>
      <c r="P85" s="131"/>
      <c r="Q85" s="132">
        <f t="shared" si="22"/>
        <v>29400000.100000001</v>
      </c>
      <c r="R85" s="131"/>
      <c r="S85" s="133">
        <f t="shared" si="23"/>
        <v>59535000.100000001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197"/>
      <c r="H86" s="197"/>
      <c r="I86" s="116"/>
      <c r="J86" s="197"/>
      <c r="K86" s="116"/>
      <c r="L86" s="131"/>
      <c r="M86" s="132"/>
      <c r="N86" s="131"/>
      <c r="O86" s="132">
        <f t="shared" si="21"/>
        <v>0</v>
      </c>
      <c r="P86" s="131"/>
      <c r="Q86" s="132">
        <f t="shared" si="22"/>
        <v>0.1</v>
      </c>
      <c r="R86" s="131"/>
      <c r="S86" s="133">
        <f t="shared" si="23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197"/>
      <c r="H87" s="197"/>
      <c r="I87" s="116"/>
      <c r="J87" s="197"/>
      <c r="K87" s="116"/>
      <c r="L87" s="131"/>
      <c r="M87" s="132"/>
      <c r="N87" s="131"/>
      <c r="O87" s="132">
        <f t="shared" si="21"/>
        <v>0</v>
      </c>
      <c r="P87" s="131"/>
      <c r="Q87" s="132">
        <f t="shared" si="22"/>
        <v>0.1</v>
      </c>
      <c r="R87" s="131"/>
      <c r="S87" s="133">
        <f t="shared" si="23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8682600</v>
      </c>
      <c r="N88" s="142"/>
      <c r="O88" s="127">
        <f t="shared" si="21"/>
        <v>9116730</v>
      </c>
      <c r="P88" s="128"/>
      <c r="Q88" s="127">
        <f t="shared" si="22"/>
        <v>17365200.100000001</v>
      </c>
      <c r="R88" s="128"/>
      <c r="S88" s="129">
        <f t="shared" si="23"/>
        <v>35164530.100000001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197"/>
      <c r="H89" s="197"/>
      <c r="I89" s="116"/>
      <c r="J89" s="197"/>
      <c r="K89" s="116"/>
      <c r="L89" s="131"/>
      <c r="M89" s="132"/>
      <c r="N89" s="131"/>
      <c r="O89" s="132">
        <f t="shared" si="21"/>
        <v>0</v>
      </c>
      <c r="P89" s="131"/>
      <c r="Q89" s="132">
        <f t="shared" si="22"/>
        <v>0.1</v>
      </c>
      <c r="R89" s="131"/>
      <c r="S89" s="133">
        <f t="shared" si="23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197"/>
      <c r="H90" s="197"/>
      <c r="I90" s="116"/>
      <c r="J90" s="197"/>
      <c r="K90" s="116"/>
      <c r="L90" s="131"/>
      <c r="M90" s="132"/>
      <c r="N90" s="131"/>
      <c r="O90" s="132">
        <f t="shared" si="21"/>
        <v>0</v>
      </c>
      <c r="P90" s="131"/>
      <c r="Q90" s="132">
        <f t="shared" si="22"/>
        <v>0.1</v>
      </c>
      <c r="R90" s="131"/>
      <c r="S90" s="133">
        <f t="shared" si="23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197"/>
      <c r="H91" s="197"/>
      <c r="I91" s="116"/>
      <c r="J91" s="197"/>
      <c r="K91" s="116"/>
      <c r="L91" s="131"/>
      <c r="M91" s="132"/>
      <c r="N91" s="131"/>
      <c r="O91" s="132">
        <f t="shared" si="21"/>
        <v>0</v>
      </c>
      <c r="P91" s="131"/>
      <c r="Q91" s="132">
        <f t="shared" si="22"/>
        <v>0.1</v>
      </c>
      <c r="R91" s="131"/>
      <c r="S91" s="133">
        <f t="shared" si="23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197"/>
      <c r="H92" s="197"/>
      <c r="I92" s="116"/>
      <c r="J92" s="197"/>
      <c r="K92" s="116"/>
      <c r="L92" s="131"/>
      <c r="M92" s="132"/>
      <c r="N92" s="131"/>
      <c r="O92" s="132">
        <f t="shared" si="21"/>
        <v>0</v>
      </c>
      <c r="P92" s="131"/>
      <c r="Q92" s="132">
        <f t="shared" si="22"/>
        <v>0.1</v>
      </c>
      <c r="R92" s="131"/>
      <c r="S92" s="133">
        <f t="shared" si="23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197"/>
      <c r="H93" s="197"/>
      <c r="I93" s="116"/>
      <c r="J93" s="197"/>
      <c r="K93" s="116"/>
      <c r="L93" s="131"/>
      <c r="M93" s="132"/>
      <c r="N93" s="131"/>
      <c r="O93" s="132">
        <f t="shared" si="21"/>
        <v>0</v>
      </c>
      <c r="P93" s="131"/>
      <c r="Q93" s="132">
        <f t="shared" si="22"/>
        <v>0.1</v>
      </c>
      <c r="R93" s="131"/>
      <c r="S93" s="133">
        <f t="shared" si="23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197"/>
      <c r="H94" s="197"/>
      <c r="I94" s="116"/>
      <c r="J94" s="197"/>
      <c r="K94" s="116"/>
      <c r="L94" s="131"/>
      <c r="M94" s="132"/>
      <c r="N94" s="131"/>
      <c r="O94" s="132">
        <f t="shared" si="21"/>
        <v>0</v>
      </c>
      <c r="P94" s="131"/>
      <c r="Q94" s="132">
        <f t="shared" si="22"/>
        <v>0.1</v>
      </c>
      <c r="R94" s="131"/>
      <c r="S94" s="133">
        <f t="shared" si="23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/>
      <c r="N95" s="142"/>
      <c r="O95" s="127">
        <f t="shared" si="21"/>
        <v>0</v>
      </c>
      <c r="P95" s="128"/>
      <c r="Q95" s="127">
        <f t="shared" si="22"/>
        <v>0.1</v>
      </c>
      <c r="R95" s="128"/>
      <c r="S95" s="129">
        <f t="shared" si="23"/>
        <v>0.1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1"/>
        <v>0</v>
      </c>
      <c r="P96" s="142"/>
      <c r="Q96" s="143">
        <f t="shared" si="22"/>
        <v>0.1</v>
      </c>
      <c r="R96" s="142"/>
      <c r="S96" s="144">
        <f t="shared" si="23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/>
      <c r="N97" s="142"/>
      <c r="O97" s="127">
        <f t="shared" si="21"/>
        <v>0</v>
      </c>
      <c r="P97" s="128"/>
      <c r="Q97" s="127">
        <f t="shared" si="22"/>
        <v>0.1</v>
      </c>
      <c r="R97" s="128"/>
      <c r="S97" s="129">
        <f t="shared" si="23"/>
        <v>0.1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197"/>
      <c r="H98" s="197"/>
      <c r="I98" s="116"/>
      <c r="J98" s="197"/>
      <c r="K98" s="116"/>
      <c r="L98" s="131"/>
      <c r="M98" s="132"/>
      <c r="N98" s="131"/>
      <c r="O98" s="132">
        <f t="shared" si="21"/>
        <v>0</v>
      </c>
      <c r="P98" s="131"/>
      <c r="Q98" s="132">
        <f t="shared" si="22"/>
        <v>0.1</v>
      </c>
      <c r="R98" s="131"/>
      <c r="S98" s="133">
        <f t="shared" si="23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197"/>
      <c r="H99" s="197"/>
      <c r="I99" s="116"/>
      <c r="J99" s="197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0</v>
      </c>
      <c r="N100" s="158"/>
      <c r="O100" s="159">
        <f>O101+O103</f>
        <v>0</v>
      </c>
      <c r="P100" s="158"/>
      <c r="Q100" s="159">
        <f>Q101+Q103</f>
        <v>0.30000000000000004</v>
      </c>
      <c r="R100" s="158"/>
      <c r="S100" s="159">
        <f>S101+S103</f>
        <v>0.30000000000000004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197"/>
      <c r="H102" s="197"/>
      <c r="I102" s="116"/>
      <c r="J102" s="197"/>
      <c r="K102" s="116"/>
      <c r="L102" s="131"/>
      <c r="M102" s="132"/>
      <c r="N102" s="131"/>
      <c r="O102" s="132">
        <f t="shared" ref="O102" si="24">M102+(0.05*M102)</f>
        <v>0</v>
      </c>
      <c r="P102" s="131"/>
      <c r="Q102" s="132">
        <f t="shared" ref="Q102" si="25">M102+(0.1+M102)</f>
        <v>0.1</v>
      </c>
      <c r="R102" s="131"/>
      <c r="S102" s="132">
        <f t="shared" ref="S102" si="26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0</v>
      </c>
      <c r="N103" s="140"/>
      <c r="O103" s="141">
        <f>SUM(O104:O105)</f>
        <v>0</v>
      </c>
      <c r="P103" s="140"/>
      <c r="Q103" s="141">
        <f>SUM(Q104:Q105)</f>
        <v>0.2</v>
      </c>
      <c r="R103" s="140"/>
      <c r="S103" s="141">
        <f>SUM(S104:S105)</f>
        <v>0.2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/>
      <c r="N104" s="142"/>
      <c r="O104" s="127">
        <f>M104+(0.05*M104)</f>
        <v>0</v>
      </c>
      <c r="P104" s="128"/>
      <c r="Q104" s="127">
        <f>M104+(0.1+M104)</f>
        <v>0.1</v>
      </c>
      <c r="R104" s="128"/>
      <c r="S104" s="129">
        <f>M104+O104+Q104</f>
        <v>0.1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197"/>
      <c r="H105" s="197"/>
      <c r="I105" s="116"/>
      <c r="J105" s="197"/>
      <c r="K105" s="116"/>
      <c r="L105" s="131"/>
      <c r="M105" s="132"/>
      <c r="N105" s="131"/>
      <c r="O105" s="116">
        <f t="shared" ref="O105" si="27">M105+(0.05*M105)</f>
        <v>0</v>
      </c>
      <c r="P105" s="164"/>
      <c r="Q105" s="116">
        <f t="shared" ref="Q105" si="28">M105+(0.1+M105)</f>
        <v>0.1</v>
      </c>
      <c r="R105" s="164"/>
      <c r="S105" s="118">
        <f t="shared" ref="S105" si="29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197"/>
      <c r="H106" s="197"/>
      <c r="I106" s="116"/>
      <c r="J106" s="197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435310450</v>
      </c>
      <c r="N107" s="158"/>
      <c r="O107" s="159">
        <f>O108</f>
        <v>457075972.5</v>
      </c>
      <c r="P107" s="158"/>
      <c r="Q107" s="159">
        <f>Q108</f>
        <v>870620900.29999995</v>
      </c>
      <c r="R107" s="158"/>
      <c r="S107" s="159">
        <f>S108</f>
        <v>1763007322.8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435310450</v>
      </c>
      <c r="N108" s="140"/>
      <c r="O108" s="141">
        <f>SUM(O109:O111)</f>
        <v>457075972.5</v>
      </c>
      <c r="P108" s="140"/>
      <c r="Q108" s="141">
        <f>SUM(Q109:Q111)</f>
        <v>870620900.29999995</v>
      </c>
      <c r="R108" s="140"/>
      <c r="S108" s="141">
        <f>SUM(S109:S111)</f>
        <v>1763007322.8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197"/>
      <c r="H109" s="197"/>
      <c r="I109" s="116"/>
      <c r="J109" s="197"/>
      <c r="K109" s="116"/>
      <c r="L109" s="131"/>
      <c r="M109" s="132">
        <v>6237500</v>
      </c>
      <c r="N109" s="131"/>
      <c r="O109" s="132">
        <f t="shared" ref="O109:O111" si="30">M109+(0.05*M109)</f>
        <v>6549375</v>
      </c>
      <c r="P109" s="131"/>
      <c r="Q109" s="132">
        <f t="shared" ref="Q109:Q111" si="31">M109+(0.1+M109)</f>
        <v>12475000.1</v>
      </c>
      <c r="R109" s="131"/>
      <c r="S109" s="133">
        <f t="shared" ref="S109:S111" si="32">M109+O109+Q109</f>
        <v>25261875.100000001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197"/>
      <c r="H110" s="197"/>
      <c r="I110" s="116"/>
      <c r="J110" s="197"/>
      <c r="K110" s="116"/>
      <c r="L110" s="131"/>
      <c r="M110" s="132">
        <v>57593700</v>
      </c>
      <c r="N110" s="131"/>
      <c r="O110" s="132">
        <f t="shared" si="30"/>
        <v>60473385</v>
      </c>
      <c r="P110" s="131"/>
      <c r="Q110" s="132">
        <f t="shared" si="31"/>
        <v>115187400.09999999</v>
      </c>
      <c r="R110" s="131"/>
      <c r="S110" s="133">
        <f t="shared" si="32"/>
        <v>233254485.09999999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197"/>
      <c r="H111" s="197"/>
      <c r="I111" s="116"/>
      <c r="J111" s="197"/>
      <c r="K111" s="116"/>
      <c r="L111" s="131"/>
      <c r="M111" s="132">
        <v>371479250</v>
      </c>
      <c r="N111" s="131"/>
      <c r="O111" s="132">
        <f t="shared" si="30"/>
        <v>390053212.5</v>
      </c>
      <c r="P111" s="131"/>
      <c r="Q111" s="132">
        <f t="shared" si="31"/>
        <v>742958500.10000002</v>
      </c>
      <c r="R111" s="131"/>
      <c r="S111" s="133">
        <f t="shared" si="32"/>
        <v>1504490962.5999999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197"/>
      <c r="H112" s="197"/>
      <c r="I112" s="116"/>
      <c r="J112" s="197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32420000</v>
      </c>
      <c r="N113" s="158"/>
      <c r="O113" s="159">
        <f>O114+O116</f>
        <v>34041000</v>
      </c>
      <c r="P113" s="158"/>
      <c r="Q113" s="159">
        <f>Q114+Q116</f>
        <v>64840000.200000003</v>
      </c>
      <c r="R113" s="158"/>
      <c r="S113" s="159">
        <f>S114+S116</f>
        <v>131301000.19999999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32420000</v>
      </c>
      <c r="N114" s="140"/>
      <c r="O114" s="141">
        <f>O115</f>
        <v>34041000</v>
      </c>
      <c r="P114" s="140"/>
      <c r="Q114" s="141">
        <f>Q115</f>
        <v>64840000.100000001</v>
      </c>
      <c r="R114" s="140"/>
      <c r="S114" s="141">
        <f>S115</f>
        <v>131301000.09999999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197"/>
      <c r="H115" s="197"/>
      <c r="I115" s="116"/>
      <c r="J115" s="197"/>
      <c r="K115" s="116"/>
      <c r="L115" s="131"/>
      <c r="M115" s="132">
        <v>32420000</v>
      </c>
      <c r="N115" s="131"/>
      <c r="O115" s="132">
        <f t="shared" ref="O115" si="33">M115+(0.05*M115)</f>
        <v>34041000</v>
      </c>
      <c r="P115" s="131"/>
      <c r="Q115" s="132">
        <f t="shared" ref="Q115" si="34">M115+(0.1+M115)</f>
        <v>64840000.100000001</v>
      </c>
      <c r="R115" s="131"/>
      <c r="S115" s="133">
        <f t="shared" ref="S115" si="35">M115+O115+Q115</f>
        <v>131301000.09999999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0</v>
      </c>
      <c r="N116" s="140"/>
      <c r="O116" s="141">
        <f>O117</f>
        <v>0</v>
      </c>
      <c r="P116" s="140"/>
      <c r="Q116" s="141">
        <f>Q117</f>
        <v>0.1</v>
      </c>
      <c r="R116" s="140"/>
      <c r="S116" s="141">
        <f>S117</f>
        <v>0.1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197"/>
      <c r="H117" s="197"/>
      <c r="I117" s="116"/>
      <c r="J117" s="197"/>
      <c r="K117" s="116"/>
      <c r="L117" s="131"/>
      <c r="M117" s="132"/>
      <c r="N117" s="131"/>
      <c r="O117" s="132">
        <f t="shared" ref="O117" si="36">M117+(0.05*M117)</f>
        <v>0</v>
      </c>
      <c r="P117" s="131"/>
      <c r="Q117" s="132">
        <f t="shared" ref="Q117" si="37">M117+(0.1+M117)</f>
        <v>0.1</v>
      </c>
      <c r="R117" s="131"/>
      <c r="S117" s="133">
        <f t="shared" ref="S117" si="38">M117+O117+Q117</f>
        <v>0.1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197"/>
      <c r="H118" s="197"/>
      <c r="I118" s="116"/>
      <c r="J118" s="197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0</v>
      </c>
      <c r="N119" s="158"/>
      <c r="O119" s="159">
        <f>O120</f>
        <v>0</v>
      </c>
      <c r="P119" s="158"/>
      <c r="Q119" s="159">
        <f>Q120</f>
        <v>0.1</v>
      </c>
      <c r="R119" s="158"/>
      <c r="S119" s="159">
        <f>S120</f>
        <v>0.1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0</v>
      </c>
      <c r="N120" s="140"/>
      <c r="O120" s="141">
        <f>O121</f>
        <v>0</v>
      </c>
      <c r="P120" s="140"/>
      <c r="Q120" s="141">
        <f>Q121</f>
        <v>0.1</v>
      </c>
      <c r="R120" s="140"/>
      <c r="S120" s="141">
        <f>S121</f>
        <v>0.1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/>
      <c r="N121" s="142"/>
      <c r="O121" s="127">
        <f>M121+(0.05*M121)</f>
        <v>0</v>
      </c>
      <c r="P121" s="128"/>
      <c r="Q121" s="127">
        <f>M121+(0.1+M121)</f>
        <v>0.1</v>
      </c>
      <c r="R121" s="128"/>
      <c r="S121" s="129">
        <f>M121+O121+Q121</f>
        <v>0.1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autoFilter ref="C12:V121"/>
  <mergeCells count="20"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8" sqref="D8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hidden="1" customWidth="1"/>
    <col min="7" max="7" width="13.140625" style="101" customWidth="1"/>
    <col min="8" max="8" width="9.42578125" style="101" hidden="1" customWidth="1"/>
    <col min="9" max="9" width="9.42578125" style="102" hidden="1" customWidth="1"/>
    <col min="10" max="10" width="9.28515625" style="101" hidden="1" customWidth="1"/>
    <col min="11" max="11" width="9.28515625" style="102" hidden="1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787947000</v>
      </c>
      <c r="N12" s="114"/>
      <c r="O12" s="132">
        <v>787947000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287832000</v>
      </c>
      <c r="N13" s="156"/>
      <c r="O13" s="159">
        <f>O14+O22+O32+O51+O78+O83+O40+O64</f>
        <v>302223600</v>
      </c>
      <c r="P13" s="156"/>
      <c r="Q13" s="159">
        <f>Q14+Q22+Q32+Q51+Q78+Q83+Q40+Q64</f>
        <v>575664007.49999988</v>
      </c>
      <c r="R13" s="156"/>
      <c r="S13" s="159">
        <f>S14+S22+S32+S51+S78+S83+S40+S64</f>
        <v>1165719607.4999998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2660000</v>
      </c>
      <c r="N14" s="187"/>
      <c r="O14" s="139">
        <f>SUM(O15:O21)</f>
        <v>2793000</v>
      </c>
      <c r="P14" s="187"/>
      <c r="Q14" s="139">
        <f>SUM(Q15:Q21)</f>
        <v>5320000.6999999974</v>
      </c>
      <c r="R14" s="187"/>
      <c r="S14" s="139">
        <f>SUM(S15:S21)</f>
        <v>10773000.699999997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197"/>
      <c r="I15" s="116"/>
      <c r="J15" s="197"/>
      <c r="K15" s="116"/>
      <c r="L15" s="114"/>
      <c r="M15" s="116"/>
      <c r="N15" s="114"/>
      <c r="O15" s="116">
        <f t="shared" ref="O15:O21" si="0">M15+(0.05*M15)</f>
        <v>0</v>
      </c>
      <c r="P15" s="199"/>
      <c r="Q15" s="116">
        <f t="shared" ref="Q15:Q21" si="1">M15+(0.1+M15)</f>
        <v>0.1</v>
      </c>
      <c r="R15" s="199"/>
      <c r="S15" s="116">
        <f t="shared" ref="S15:S21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197"/>
      <c r="I16" s="116"/>
      <c r="J16" s="197"/>
      <c r="K16" s="116"/>
      <c r="L16" s="114"/>
      <c r="M16" s="116">
        <v>2660000</v>
      </c>
      <c r="N16" s="114"/>
      <c r="O16" s="116">
        <f t="shared" si="0"/>
        <v>2793000</v>
      </c>
      <c r="P16" s="199"/>
      <c r="Q16" s="116">
        <f t="shared" si="1"/>
        <v>5320000.0999999996</v>
      </c>
      <c r="R16" s="199"/>
      <c r="S16" s="116">
        <f t="shared" si="2"/>
        <v>10773000.1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/>
      <c r="N17" s="128"/>
      <c r="O17" s="127">
        <f t="shared" si="0"/>
        <v>0</v>
      </c>
      <c r="P17" s="200"/>
      <c r="Q17" s="127">
        <f t="shared" si="1"/>
        <v>0.1</v>
      </c>
      <c r="R17" s="200"/>
      <c r="S17" s="200">
        <f t="shared" si="2"/>
        <v>0.1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197"/>
      <c r="H18" s="197"/>
      <c r="I18" s="116"/>
      <c r="J18" s="197"/>
      <c r="K18" s="116"/>
      <c r="L18" s="164"/>
      <c r="M18" s="116"/>
      <c r="N18" s="164"/>
      <c r="O18" s="116">
        <f t="shared" si="0"/>
        <v>0</v>
      </c>
      <c r="P18" s="164"/>
      <c r="Q18" s="116">
        <f t="shared" si="1"/>
        <v>0.1</v>
      </c>
      <c r="R18" s="164"/>
      <c r="S18" s="118">
        <f t="shared" si="2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197"/>
      <c r="H19" s="197"/>
      <c r="I19" s="116"/>
      <c r="J19" s="197"/>
      <c r="K19" s="116"/>
      <c r="L19" s="164"/>
      <c r="M19" s="116"/>
      <c r="N19" s="164"/>
      <c r="O19" s="116">
        <f t="shared" si="0"/>
        <v>0</v>
      </c>
      <c r="P19" s="164"/>
      <c r="Q19" s="116">
        <f t="shared" si="1"/>
        <v>0.1</v>
      </c>
      <c r="R19" s="164"/>
      <c r="S19" s="118">
        <f t="shared" si="2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/>
      <c r="N20" s="128">
        <v>0.86</v>
      </c>
      <c r="O20" s="127">
        <f t="shared" si="0"/>
        <v>0</v>
      </c>
      <c r="P20" s="128"/>
      <c r="Q20" s="127">
        <f t="shared" si="1"/>
        <v>0.1</v>
      </c>
      <c r="R20" s="128"/>
      <c r="S20" s="129">
        <f t="shared" si="2"/>
        <v>0.1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197"/>
      <c r="H21" s="197"/>
      <c r="I21" s="116"/>
      <c r="J21" s="197"/>
      <c r="K21" s="116"/>
      <c r="L21" s="197"/>
      <c r="M21" s="116"/>
      <c r="N21" s="197"/>
      <c r="O21" s="116">
        <f t="shared" si="0"/>
        <v>0</v>
      </c>
      <c r="P21" s="197"/>
      <c r="Q21" s="116">
        <f t="shared" si="1"/>
        <v>0.1</v>
      </c>
      <c r="R21" s="197"/>
      <c r="S21" s="118">
        <f t="shared" si="2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34087600</v>
      </c>
      <c r="N22" s="140"/>
      <c r="O22" s="141">
        <f>SUM(O23:O29)</f>
        <v>35791980</v>
      </c>
      <c r="P22" s="140"/>
      <c r="Q22" s="141">
        <f>SUM(Q23:Q29)</f>
        <v>68175200.699999958</v>
      </c>
      <c r="R22" s="140"/>
      <c r="S22" s="141">
        <f>SUM(S23:S29)</f>
        <v>138054780.69999996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/>
      <c r="N23" s="142"/>
      <c r="O23" s="127">
        <f>M23+(0.05*M23)</f>
        <v>0</v>
      </c>
      <c r="P23" s="128"/>
      <c r="Q23" s="127">
        <f>M23+(0.1+M23)</f>
        <v>0.1</v>
      </c>
      <c r="R23" s="128"/>
      <c r="S23" s="129">
        <f>M23+O23+Q23</f>
        <v>0.1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34087600</v>
      </c>
      <c r="N24" s="142"/>
      <c r="O24" s="127">
        <f t="shared" ref="O24:O31" si="3">M24+(0.05*M24)</f>
        <v>35791980</v>
      </c>
      <c r="P24" s="128"/>
      <c r="Q24" s="127">
        <f t="shared" ref="Q24:Q31" si="4">M24+(0.1+M24)</f>
        <v>68175200.099999994</v>
      </c>
      <c r="R24" s="128"/>
      <c r="S24" s="129">
        <f t="shared" ref="S24:S31" si="5">M24+O24+Q24</f>
        <v>138054780.09999999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197"/>
      <c r="H25" s="197"/>
      <c r="I25" s="116"/>
      <c r="J25" s="197"/>
      <c r="K25" s="116"/>
      <c r="L25" s="131"/>
      <c r="M25" s="132"/>
      <c r="N25" s="131"/>
      <c r="O25" s="132">
        <f t="shared" si="3"/>
        <v>0</v>
      </c>
      <c r="P25" s="131"/>
      <c r="Q25" s="132">
        <f t="shared" si="4"/>
        <v>0.1</v>
      </c>
      <c r="R25" s="131"/>
      <c r="S25" s="133">
        <f t="shared" si="5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197"/>
      <c r="H26" s="197"/>
      <c r="I26" s="116"/>
      <c r="J26" s="197"/>
      <c r="K26" s="116"/>
      <c r="L26" s="131"/>
      <c r="M26" s="132"/>
      <c r="N26" s="131"/>
      <c r="O26" s="132">
        <f t="shared" si="3"/>
        <v>0</v>
      </c>
      <c r="P26" s="131"/>
      <c r="Q26" s="132">
        <f t="shared" si="4"/>
        <v>0.1</v>
      </c>
      <c r="R26" s="131"/>
      <c r="S26" s="133">
        <f t="shared" si="5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197"/>
      <c r="H27" s="197"/>
      <c r="I27" s="116"/>
      <c r="J27" s="197"/>
      <c r="K27" s="116"/>
      <c r="L27" s="131"/>
      <c r="M27" s="132"/>
      <c r="N27" s="131"/>
      <c r="O27" s="132">
        <f t="shared" si="3"/>
        <v>0</v>
      </c>
      <c r="P27" s="131"/>
      <c r="Q27" s="132">
        <f t="shared" si="4"/>
        <v>0.1</v>
      </c>
      <c r="R27" s="131"/>
      <c r="S27" s="133">
        <f t="shared" si="5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/>
      <c r="N28" s="142"/>
      <c r="O28" s="127">
        <f t="shared" si="3"/>
        <v>0</v>
      </c>
      <c r="P28" s="128"/>
      <c r="Q28" s="127">
        <f t="shared" si="4"/>
        <v>0.1</v>
      </c>
      <c r="R28" s="128"/>
      <c r="S28" s="129">
        <f t="shared" si="5"/>
        <v>0.1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197"/>
      <c r="H29" s="197"/>
      <c r="I29" s="116"/>
      <c r="J29" s="197"/>
      <c r="K29" s="116"/>
      <c r="L29" s="131"/>
      <c r="M29" s="132"/>
      <c r="N29" s="131"/>
      <c r="O29" s="132">
        <f t="shared" si="3"/>
        <v>0</v>
      </c>
      <c r="P29" s="131"/>
      <c r="Q29" s="132">
        <f t="shared" si="4"/>
        <v>0.1</v>
      </c>
      <c r="R29" s="131"/>
      <c r="S29" s="133">
        <f t="shared" si="5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197"/>
      <c r="H30" s="197"/>
      <c r="I30" s="116"/>
      <c r="J30" s="197"/>
      <c r="K30" s="116"/>
      <c r="L30" s="134"/>
      <c r="M30" s="132"/>
      <c r="N30" s="134"/>
      <c r="O30" s="132">
        <f t="shared" si="3"/>
        <v>0</v>
      </c>
      <c r="P30" s="134"/>
      <c r="Q30" s="132">
        <f t="shared" si="4"/>
        <v>0.1</v>
      </c>
      <c r="R30" s="134"/>
      <c r="S30" s="133">
        <f t="shared" si="5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197"/>
      <c r="H31" s="197"/>
      <c r="I31" s="116"/>
      <c r="J31" s="197"/>
      <c r="K31" s="116"/>
      <c r="L31" s="134"/>
      <c r="M31" s="132"/>
      <c r="N31" s="134"/>
      <c r="O31" s="132">
        <f t="shared" si="3"/>
        <v>0</v>
      </c>
      <c r="P31" s="134"/>
      <c r="Q31" s="132">
        <f t="shared" si="4"/>
        <v>0.1</v>
      </c>
      <c r="R31" s="134"/>
      <c r="S31" s="133">
        <f t="shared" si="5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2010000</v>
      </c>
      <c r="N32" s="165"/>
      <c r="O32" s="141">
        <f>SUM(O33:O39)</f>
        <v>2110500</v>
      </c>
      <c r="P32" s="165"/>
      <c r="Q32" s="141">
        <f>SUM(Q33:Q39)</f>
        <v>4020000.7</v>
      </c>
      <c r="R32" s="165"/>
      <c r="S32" s="141">
        <f>SUM(S33:S39)</f>
        <v>8140500.6999999993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197"/>
      <c r="H33" s="197"/>
      <c r="I33" s="116"/>
      <c r="J33" s="197"/>
      <c r="K33" s="116"/>
      <c r="L33" s="134"/>
      <c r="M33" s="132"/>
      <c r="N33" s="134"/>
      <c r="O33" s="132">
        <f t="shared" ref="O33:O39" si="6">M33+(0.05*M33)</f>
        <v>0</v>
      </c>
      <c r="P33" s="134"/>
      <c r="Q33" s="132">
        <f t="shared" ref="Q33:Q39" si="7">M33+(0.1+M33)</f>
        <v>0.1</v>
      </c>
      <c r="R33" s="134"/>
      <c r="S33" s="133">
        <f t="shared" ref="S33:S39" si="8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197"/>
      <c r="H34" s="197"/>
      <c r="I34" s="116"/>
      <c r="J34" s="197"/>
      <c r="K34" s="116"/>
      <c r="L34" s="134"/>
      <c r="M34" s="132"/>
      <c r="N34" s="134"/>
      <c r="O34" s="132">
        <f t="shared" si="6"/>
        <v>0</v>
      </c>
      <c r="P34" s="134"/>
      <c r="Q34" s="132">
        <f t="shared" si="7"/>
        <v>0.1</v>
      </c>
      <c r="R34" s="134"/>
      <c r="S34" s="133">
        <f t="shared" si="8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197"/>
      <c r="H35" s="197"/>
      <c r="I35" s="116"/>
      <c r="J35" s="197"/>
      <c r="K35" s="116"/>
      <c r="L35" s="134"/>
      <c r="M35" s="132"/>
      <c r="N35" s="134"/>
      <c r="O35" s="132">
        <f t="shared" si="6"/>
        <v>0</v>
      </c>
      <c r="P35" s="134"/>
      <c r="Q35" s="132">
        <f t="shared" si="7"/>
        <v>0.1</v>
      </c>
      <c r="R35" s="134"/>
      <c r="S35" s="133">
        <f t="shared" si="8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197"/>
      <c r="H36" s="197"/>
      <c r="I36" s="116"/>
      <c r="J36" s="197"/>
      <c r="K36" s="116"/>
      <c r="L36" s="134"/>
      <c r="M36" s="132"/>
      <c r="N36" s="134"/>
      <c r="O36" s="132">
        <f t="shared" si="6"/>
        <v>0</v>
      </c>
      <c r="P36" s="134"/>
      <c r="Q36" s="132">
        <f t="shared" si="7"/>
        <v>0.1</v>
      </c>
      <c r="R36" s="134"/>
      <c r="S36" s="133">
        <f t="shared" si="8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197"/>
      <c r="H37" s="197"/>
      <c r="I37" s="116"/>
      <c r="J37" s="197"/>
      <c r="K37" s="116"/>
      <c r="L37" s="134"/>
      <c r="M37" s="132"/>
      <c r="N37" s="134"/>
      <c r="O37" s="132">
        <f t="shared" si="6"/>
        <v>0</v>
      </c>
      <c r="P37" s="134"/>
      <c r="Q37" s="132">
        <f t="shared" si="7"/>
        <v>0.1</v>
      </c>
      <c r="R37" s="134"/>
      <c r="S37" s="133">
        <f t="shared" si="8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v>2010000</v>
      </c>
      <c r="N38" s="146"/>
      <c r="O38" s="127">
        <f t="shared" si="6"/>
        <v>2110500</v>
      </c>
      <c r="P38" s="128"/>
      <c r="Q38" s="127">
        <f t="shared" si="7"/>
        <v>4020000.1</v>
      </c>
      <c r="R38" s="128"/>
      <c r="S38" s="129">
        <f t="shared" si="8"/>
        <v>8140500.0999999996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197"/>
      <c r="H39" s="197"/>
      <c r="I39" s="116"/>
      <c r="J39" s="197"/>
      <c r="K39" s="116"/>
      <c r="L39" s="134"/>
      <c r="M39" s="132"/>
      <c r="N39" s="134"/>
      <c r="O39" s="132">
        <f t="shared" si="6"/>
        <v>0</v>
      </c>
      <c r="P39" s="134"/>
      <c r="Q39" s="132">
        <f t="shared" si="7"/>
        <v>0.1</v>
      </c>
      <c r="R39" s="134"/>
      <c r="S39" s="133">
        <f t="shared" si="8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3600000</v>
      </c>
      <c r="N40" s="165"/>
      <c r="O40" s="141">
        <f>SUM(O41:O50)</f>
        <v>3780000</v>
      </c>
      <c r="P40" s="165"/>
      <c r="Q40" s="141">
        <f>SUM(Q41:Q50)</f>
        <v>7200000.9999999963</v>
      </c>
      <c r="R40" s="165"/>
      <c r="S40" s="141">
        <f>SUM(S41:S50)</f>
        <v>14580000.999999996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197"/>
      <c r="H41" s="197"/>
      <c r="I41" s="116"/>
      <c r="J41" s="197"/>
      <c r="K41" s="116"/>
      <c r="L41" s="134"/>
      <c r="M41" s="132">
        <v>3600000</v>
      </c>
      <c r="N41" s="134"/>
      <c r="O41" s="132">
        <f t="shared" ref="O41:O50" si="9">M41+(0.05*M41)</f>
        <v>3780000</v>
      </c>
      <c r="P41" s="134"/>
      <c r="Q41" s="132">
        <f t="shared" ref="Q41:Q50" si="10">M41+(0.1+M41)</f>
        <v>7200000.0999999996</v>
      </c>
      <c r="R41" s="134"/>
      <c r="S41" s="133">
        <f t="shared" ref="S41:S50" si="11">M41+O41+Q41</f>
        <v>14580000.1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197"/>
      <c r="H42" s="197"/>
      <c r="I42" s="116"/>
      <c r="J42" s="197"/>
      <c r="K42" s="116"/>
      <c r="L42" s="134"/>
      <c r="M42" s="132"/>
      <c r="N42" s="134"/>
      <c r="O42" s="132">
        <f t="shared" si="9"/>
        <v>0</v>
      </c>
      <c r="P42" s="134"/>
      <c r="Q42" s="132">
        <f t="shared" si="10"/>
        <v>0.1</v>
      </c>
      <c r="R42" s="134"/>
      <c r="S42" s="133">
        <f t="shared" si="11"/>
        <v>0.1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197"/>
      <c r="H43" s="197"/>
      <c r="I43" s="116"/>
      <c r="J43" s="197"/>
      <c r="K43" s="116"/>
      <c r="L43" s="134"/>
      <c r="M43" s="132"/>
      <c r="N43" s="134"/>
      <c r="O43" s="132">
        <f t="shared" si="9"/>
        <v>0</v>
      </c>
      <c r="P43" s="134"/>
      <c r="Q43" s="132">
        <f t="shared" si="10"/>
        <v>0.1</v>
      </c>
      <c r="R43" s="134"/>
      <c r="S43" s="133">
        <f t="shared" si="11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197"/>
      <c r="H44" s="197"/>
      <c r="I44" s="116"/>
      <c r="J44" s="197"/>
      <c r="K44" s="116"/>
      <c r="L44" s="134"/>
      <c r="M44" s="132"/>
      <c r="N44" s="134"/>
      <c r="O44" s="132">
        <f t="shared" si="9"/>
        <v>0</v>
      </c>
      <c r="P44" s="134"/>
      <c r="Q44" s="132">
        <f t="shared" si="10"/>
        <v>0.1</v>
      </c>
      <c r="R44" s="134"/>
      <c r="S44" s="133">
        <f t="shared" si="11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197"/>
      <c r="H45" s="197"/>
      <c r="I45" s="116"/>
      <c r="J45" s="197"/>
      <c r="K45" s="116"/>
      <c r="L45" s="134"/>
      <c r="M45" s="132"/>
      <c r="N45" s="134"/>
      <c r="O45" s="132">
        <f t="shared" si="9"/>
        <v>0</v>
      </c>
      <c r="P45" s="134"/>
      <c r="Q45" s="132">
        <f t="shared" si="10"/>
        <v>0.1</v>
      </c>
      <c r="R45" s="134"/>
      <c r="S45" s="133">
        <f t="shared" si="11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197"/>
      <c r="H46" s="197"/>
      <c r="I46" s="116"/>
      <c r="J46" s="197"/>
      <c r="K46" s="116"/>
      <c r="L46" s="134"/>
      <c r="M46" s="132"/>
      <c r="N46" s="134"/>
      <c r="O46" s="132">
        <f t="shared" si="9"/>
        <v>0</v>
      </c>
      <c r="P46" s="134"/>
      <c r="Q46" s="132">
        <f t="shared" si="10"/>
        <v>0.1</v>
      </c>
      <c r="R46" s="134"/>
      <c r="S46" s="133">
        <f t="shared" si="11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197"/>
      <c r="H47" s="197"/>
      <c r="I47" s="116"/>
      <c r="J47" s="197"/>
      <c r="K47" s="116"/>
      <c r="L47" s="134"/>
      <c r="M47" s="132"/>
      <c r="N47" s="134"/>
      <c r="O47" s="132">
        <f t="shared" si="9"/>
        <v>0</v>
      </c>
      <c r="P47" s="134"/>
      <c r="Q47" s="132">
        <f t="shared" si="10"/>
        <v>0.1</v>
      </c>
      <c r="R47" s="134"/>
      <c r="S47" s="133">
        <f t="shared" si="11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197"/>
      <c r="H48" s="197"/>
      <c r="I48" s="116"/>
      <c r="J48" s="197"/>
      <c r="K48" s="116"/>
      <c r="L48" s="134"/>
      <c r="M48" s="132"/>
      <c r="N48" s="134"/>
      <c r="O48" s="132">
        <f t="shared" si="9"/>
        <v>0</v>
      </c>
      <c r="P48" s="134"/>
      <c r="Q48" s="132">
        <f t="shared" si="10"/>
        <v>0.1</v>
      </c>
      <c r="R48" s="134"/>
      <c r="S48" s="133">
        <f t="shared" si="11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197"/>
      <c r="H49" s="197"/>
      <c r="I49" s="116"/>
      <c r="J49" s="197"/>
      <c r="K49" s="116"/>
      <c r="L49" s="134"/>
      <c r="M49" s="132"/>
      <c r="N49" s="134"/>
      <c r="O49" s="132">
        <f t="shared" si="9"/>
        <v>0</v>
      </c>
      <c r="P49" s="134"/>
      <c r="Q49" s="132">
        <f t="shared" si="10"/>
        <v>0.1</v>
      </c>
      <c r="R49" s="134"/>
      <c r="S49" s="133">
        <f t="shared" si="11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197"/>
      <c r="H50" s="197"/>
      <c r="I50" s="116"/>
      <c r="J50" s="197"/>
      <c r="K50" s="116"/>
      <c r="L50" s="134"/>
      <c r="M50" s="132"/>
      <c r="N50" s="134"/>
      <c r="O50" s="132">
        <f t="shared" si="9"/>
        <v>0</v>
      </c>
      <c r="P50" s="134"/>
      <c r="Q50" s="132">
        <f t="shared" si="10"/>
        <v>0.1</v>
      </c>
      <c r="R50" s="134"/>
      <c r="S50" s="133">
        <f t="shared" si="11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42936800</v>
      </c>
      <c r="N51" s="140"/>
      <c r="O51" s="141">
        <f>SUM(O52:O63)</f>
        <v>45083640</v>
      </c>
      <c r="P51" s="140"/>
      <c r="Q51" s="141">
        <f>SUM(Q52:Q63)</f>
        <v>85873601.199999988</v>
      </c>
      <c r="R51" s="140"/>
      <c r="S51" s="141">
        <f>SUM(S52:S63)</f>
        <v>173894041.19999996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1565400</v>
      </c>
      <c r="N52" s="142"/>
      <c r="O52" s="143">
        <f t="shared" ref="O52:O63" si="12">M52+(0.05*M52)</f>
        <v>1643670</v>
      </c>
      <c r="P52" s="142"/>
      <c r="Q52" s="143">
        <f t="shared" ref="Q52:Q63" si="13">M52+(0.1+M52)</f>
        <v>3130800.1</v>
      </c>
      <c r="R52" s="142"/>
      <c r="S52" s="144">
        <f t="shared" ref="S52:S63" si="14">M52+O52+Q52</f>
        <v>6339870.0999999996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/>
      <c r="N53" s="173"/>
      <c r="O53" s="174">
        <f t="shared" si="12"/>
        <v>0</v>
      </c>
      <c r="P53" s="173"/>
      <c r="Q53" s="174">
        <f t="shared" si="13"/>
        <v>0.1</v>
      </c>
      <c r="R53" s="173"/>
      <c r="S53" s="175">
        <f t="shared" si="14"/>
        <v>0.1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>
        <v>13463000</v>
      </c>
      <c r="N54" s="190"/>
      <c r="O54" s="191">
        <f t="shared" si="12"/>
        <v>14136150</v>
      </c>
      <c r="P54" s="190"/>
      <c r="Q54" s="191">
        <f t="shared" si="13"/>
        <v>26926000.100000001</v>
      </c>
      <c r="R54" s="190"/>
      <c r="S54" s="192">
        <f t="shared" si="14"/>
        <v>54525150.100000001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13818200</v>
      </c>
      <c r="N55" s="142"/>
      <c r="O55" s="127">
        <f t="shared" si="12"/>
        <v>14509110</v>
      </c>
      <c r="P55" s="128"/>
      <c r="Q55" s="127">
        <f t="shared" si="13"/>
        <v>27636400.100000001</v>
      </c>
      <c r="R55" s="128"/>
      <c r="S55" s="129">
        <f t="shared" si="14"/>
        <v>55963710.100000001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v>3755200</v>
      </c>
      <c r="N56" s="142"/>
      <c r="O56" s="127">
        <f t="shared" si="12"/>
        <v>3942960</v>
      </c>
      <c r="P56" s="128"/>
      <c r="Q56" s="127">
        <f t="shared" si="13"/>
        <v>7510400.0999999996</v>
      </c>
      <c r="R56" s="128"/>
      <c r="S56" s="129">
        <f t="shared" si="14"/>
        <v>15208560.1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2"/>
        <v>0</v>
      </c>
      <c r="P57" s="142"/>
      <c r="Q57" s="143">
        <f t="shared" si="13"/>
        <v>0.1</v>
      </c>
      <c r="R57" s="142"/>
      <c r="S57" s="144">
        <f t="shared" si="14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197"/>
      <c r="H58" s="197"/>
      <c r="I58" s="116"/>
      <c r="J58" s="197"/>
      <c r="K58" s="116"/>
      <c r="L58" s="131"/>
      <c r="M58" s="132">
        <v>1200000</v>
      </c>
      <c r="N58" s="131"/>
      <c r="O58" s="132">
        <f t="shared" si="12"/>
        <v>1260000</v>
      </c>
      <c r="P58" s="131"/>
      <c r="Q58" s="132">
        <f t="shared" si="13"/>
        <v>2400000.1</v>
      </c>
      <c r="R58" s="131"/>
      <c r="S58" s="133">
        <f t="shared" si="14"/>
        <v>4860000.0999999996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197"/>
      <c r="H59" s="197"/>
      <c r="I59" s="116"/>
      <c r="J59" s="197"/>
      <c r="K59" s="116"/>
      <c r="L59" s="131"/>
      <c r="M59" s="132"/>
      <c r="N59" s="131"/>
      <c r="O59" s="132">
        <f t="shared" si="12"/>
        <v>0</v>
      </c>
      <c r="P59" s="131"/>
      <c r="Q59" s="132">
        <f t="shared" si="13"/>
        <v>0.1</v>
      </c>
      <c r="R59" s="131"/>
      <c r="S59" s="133">
        <f t="shared" si="14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197"/>
      <c r="H60" s="197"/>
      <c r="I60" s="116"/>
      <c r="J60" s="197"/>
      <c r="K60" s="116"/>
      <c r="L60" s="131"/>
      <c r="M60" s="132"/>
      <c r="N60" s="131"/>
      <c r="O60" s="132">
        <f t="shared" si="12"/>
        <v>0</v>
      </c>
      <c r="P60" s="131"/>
      <c r="Q60" s="132">
        <f t="shared" si="13"/>
        <v>0.1</v>
      </c>
      <c r="R60" s="131"/>
      <c r="S60" s="133">
        <f t="shared" si="14"/>
        <v>0.1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v>9135000</v>
      </c>
      <c r="N61" s="142"/>
      <c r="O61" s="127">
        <f t="shared" si="12"/>
        <v>9591750</v>
      </c>
      <c r="P61" s="128"/>
      <c r="Q61" s="127">
        <f t="shared" si="13"/>
        <v>18270000.100000001</v>
      </c>
      <c r="R61" s="128"/>
      <c r="S61" s="129">
        <f t="shared" si="14"/>
        <v>36996750.100000001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197"/>
      <c r="H62" s="197"/>
      <c r="I62" s="132"/>
      <c r="J62" s="166"/>
      <c r="K62" s="132"/>
      <c r="L62" s="131"/>
      <c r="M62" s="132"/>
      <c r="N62" s="131"/>
      <c r="O62" s="132">
        <f t="shared" si="12"/>
        <v>0</v>
      </c>
      <c r="P62" s="131"/>
      <c r="Q62" s="132">
        <f t="shared" si="13"/>
        <v>0.1</v>
      </c>
      <c r="R62" s="131"/>
      <c r="S62" s="133">
        <f t="shared" si="14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197"/>
      <c r="H63" s="197"/>
      <c r="I63" s="132"/>
      <c r="J63" s="166"/>
      <c r="K63" s="132"/>
      <c r="L63" s="131"/>
      <c r="M63" s="132"/>
      <c r="N63" s="131"/>
      <c r="O63" s="132">
        <f t="shared" si="12"/>
        <v>0</v>
      </c>
      <c r="P63" s="131"/>
      <c r="Q63" s="132">
        <f t="shared" si="13"/>
        <v>0.1</v>
      </c>
      <c r="R63" s="131"/>
      <c r="S63" s="133">
        <f t="shared" si="14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0</v>
      </c>
      <c r="N64" s="140"/>
      <c r="O64" s="141">
        <f>SUM(O65:O77)</f>
        <v>0</v>
      </c>
      <c r="P64" s="140"/>
      <c r="Q64" s="141">
        <f>SUM(Q65:Q77)</f>
        <v>1.3</v>
      </c>
      <c r="R64" s="140"/>
      <c r="S64" s="141">
        <f>SUM(S65:S77)</f>
        <v>1.3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197"/>
      <c r="H65" s="197"/>
      <c r="I65" s="132"/>
      <c r="J65" s="166"/>
      <c r="K65" s="132"/>
      <c r="L65" s="131"/>
      <c r="M65" s="132"/>
      <c r="N65" s="131"/>
      <c r="O65" s="132">
        <f t="shared" ref="O65:O77" si="15">M65+(0.05*M65)</f>
        <v>0</v>
      </c>
      <c r="P65" s="131"/>
      <c r="Q65" s="132">
        <f t="shared" ref="Q65:Q77" si="16">M65+(0.1+M65)</f>
        <v>0.1</v>
      </c>
      <c r="R65" s="131"/>
      <c r="S65" s="133">
        <f t="shared" ref="S65:S77" si="17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197"/>
      <c r="H66" s="197"/>
      <c r="I66" s="132"/>
      <c r="J66" s="166"/>
      <c r="K66" s="132"/>
      <c r="L66" s="131"/>
      <c r="M66" s="132"/>
      <c r="N66" s="131"/>
      <c r="O66" s="132">
        <f t="shared" si="15"/>
        <v>0</v>
      </c>
      <c r="P66" s="131"/>
      <c r="Q66" s="132">
        <f t="shared" si="16"/>
        <v>0.1</v>
      </c>
      <c r="R66" s="131"/>
      <c r="S66" s="133">
        <f t="shared" si="17"/>
        <v>0.1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197"/>
      <c r="H67" s="197"/>
      <c r="I67" s="132"/>
      <c r="J67" s="166"/>
      <c r="K67" s="132"/>
      <c r="L67" s="131"/>
      <c r="M67" s="132"/>
      <c r="N67" s="131"/>
      <c r="O67" s="132">
        <f t="shared" si="15"/>
        <v>0</v>
      </c>
      <c r="P67" s="131"/>
      <c r="Q67" s="132">
        <f t="shared" si="16"/>
        <v>0.1</v>
      </c>
      <c r="R67" s="131"/>
      <c r="S67" s="133">
        <f t="shared" si="17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197"/>
      <c r="H68" s="197"/>
      <c r="I68" s="132"/>
      <c r="J68" s="166"/>
      <c r="K68" s="132"/>
      <c r="L68" s="131"/>
      <c r="M68" s="132"/>
      <c r="N68" s="131"/>
      <c r="O68" s="132">
        <f t="shared" si="15"/>
        <v>0</v>
      </c>
      <c r="P68" s="131"/>
      <c r="Q68" s="132">
        <f t="shared" si="16"/>
        <v>0.1</v>
      </c>
      <c r="R68" s="131"/>
      <c r="S68" s="133">
        <f t="shared" si="17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197"/>
      <c r="H69" s="197"/>
      <c r="I69" s="132"/>
      <c r="J69" s="166"/>
      <c r="K69" s="132"/>
      <c r="L69" s="131"/>
      <c r="M69" s="132"/>
      <c r="N69" s="131"/>
      <c r="O69" s="132">
        <f t="shared" si="15"/>
        <v>0</v>
      </c>
      <c r="P69" s="131"/>
      <c r="Q69" s="132">
        <f t="shared" si="16"/>
        <v>0.1</v>
      </c>
      <c r="R69" s="131"/>
      <c r="S69" s="133">
        <f t="shared" si="17"/>
        <v>0.1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197"/>
      <c r="H70" s="197"/>
      <c r="I70" s="132"/>
      <c r="J70" s="166"/>
      <c r="K70" s="132"/>
      <c r="L70" s="131"/>
      <c r="M70" s="132"/>
      <c r="N70" s="131"/>
      <c r="O70" s="132">
        <f t="shared" si="15"/>
        <v>0</v>
      </c>
      <c r="P70" s="131"/>
      <c r="Q70" s="132">
        <f t="shared" si="16"/>
        <v>0.1</v>
      </c>
      <c r="R70" s="131"/>
      <c r="S70" s="133">
        <f t="shared" si="17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197"/>
      <c r="H71" s="197"/>
      <c r="I71" s="132"/>
      <c r="J71" s="166"/>
      <c r="K71" s="132"/>
      <c r="L71" s="131"/>
      <c r="M71" s="132"/>
      <c r="N71" s="131"/>
      <c r="O71" s="132">
        <f t="shared" si="15"/>
        <v>0</v>
      </c>
      <c r="P71" s="131"/>
      <c r="Q71" s="132">
        <f t="shared" si="16"/>
        <v>0.1</v>
      </c>
      <c r="R71" s="131"/>
      <c r="S71" s="133">
        <f t="shared" si="17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197"/>
      <c r="H72" s="197"/>
      <c r="I72" s="132"/>
      <c r="J72" s="166"/>
      <c r="K72" s="132"/>
      <c r="L72" s="131"/>
      <c r="M72" s="132"/>
      <c r="N72" s="131"/>
      <c r="O72" s="132">
        <f t="shared" si="15"/>
        <v>0</v>
      </c>
      <c r="P72" s="131"/>
      <c r="Q72" s="132">
        <f t="shared" si="16"/>
        <v>0.1</v>
      </c>
      <c r="R72" s="131"/>
      <c r="S72" s="133">
        <f t="shared" si="17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197"/>
      <c r="H73" s="197"/>
      <c r="I73" s="132"/>
      <c r="J73" s="166"/>
      <c r="K73" s="132"/>
      <c r="L73" s="131"/>
      <c r="M73" s="132"/>
      <c r="N73" s="131"/>
      <c r="O73" s="132">
        <f t="shared" si="15"/>
        <v>0</v>
      </c>
      <c r="P73" s="131"/>
      <c r="Q73" s="132">
        <f t="shared" si="16"/>
        <v>0.1</v>
      </c>
      <c r="R73" s="131"/>
      <c r="S73" s="133">
        <f t="shared" si="17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197"/>
      <c r="H74" s="197"/>
      <c r="I74" s="132"/>
      <c r="J74" s="166"/>
      <c r="K74" s="132"/>
      <c r="L74" s="131"/>
      <c r="M74" s="132"/>
      <c r="N74" s="131"/>
      <c r="O74" s="132">
        <f t="shared" si="15"/>
        <v>0</v>
      </c>
      <c r="P74" s="131"/>
      <c r="Q74" s="132">
        <f t="shared" si="16"/>
        <v>0.1</v>
      </c>
      <c r="R74" s="131"/>
      <c r="S74" s="133">
        <f t="shared" si="17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197"/>
      <c r="H75" s="197"/>
      <c r="I75" s="132"/>
      <c r="J75" s="166"/>
      <c r="K75" s="132"/>
      <c r="L75" s="131"/>
      <c r="M75" s="132"/>
      <c r="N75" s="131"/>
      <c r="O75" s="132">
        <f t="shared" si="15"/>
        <v>0</v>
      </c>
      <c r="P75" s="131"/>
      <c r="Q75" s="132">
        <f t="shared" si="16"/>
        <v>0.1</v>
      </c>
      <c r="R75" s="131"/>
      <c r="S75" s="133">
        <f t="shared" si="17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197"/>
      <c r="H76" s="197"/>
      <c r="I76" s="132"/>
      <c r="J76" s="166"/>
      <c r="K76" s="132"/>
      <c r="L76" s="131"/>
      <c r="M76" s="132"/>
      <c r="N76" s="131"/>
      <c r="O76" s="132">
        <f t="shared" si="15"/>
        <v>0</v>
      </c>
      <c r="P76" s="131"/>
      <c r="Q76" s="132">
        <f t="shared" si="16"/>
        <v>0.1</v>
      </c>
      <c r="R76" s="131"/>
      <c r="S76" s="133">
        <f t="shared" si="17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197"/>
      <c r="H77" s="197"/>
      <c r="I77" s="132"/>
      <c r="J77" s="166"/>
      <c r="K77" s="132"/>
      <c r="L77" s="131"/>
      <c r="M77" s="132"/>
      <c r="N77" s="131"/>
      <c r="O77" s="132">
        <f t="shared" si="15"/>
        <v>0</v>
      </c>
      <c r="P77" s="131"/>
      <c r="Q77" s="132">
        <f t="shared" si="16"/>
        <v>0.1</v>
      </c>
      <c r="R77" s="131"/>
      <c r="S77" s="133">
        <f t="shared" si="17"/>
        <v>0.1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127917600</v>
      </c>
      <c r="N78" s="140"/>
      <c r="O78" s="141">
        <f>SUM(O79:O82)</f>
        <v>134313480</v>
      </c>
      <c r="P78" s="140"/>
      <c r="Q78" s="141">
        <f>SUM(Q79:Q82)</f>
        <v>255835200.40000001</v>
      </c>
      <c r="R78" s="140"/>
      <c r="S78" s="141">
        <f>SUM(S79:S82)</f>
        <v>518066280.40000004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197"/>
      <c r="H79" s="197"/>
      <c r="I79" s="116"/>
      <c r="J79" s="197"/>
      <c r="K79" s="116"/>
      <c r="L79" s="131"/>
      <c r="M79" s="132">
        <v>4224000</v>
      </c>
      <c r="N79" s="131"/>
      <c r="O79" s="132">
        <f t="shared" ref="O79:O82" si="18">M79+(0.05*M79)</f>
        <v>4435200</v>
      </c>
      <c r="P79" s="131"/>
      <c r="Q79" s="132">
        <f t="shared" ref="Q79:Q82" si="19">M79+(0.1+M79)</f>
        <v>8448000.0999999996</v>
      </c>
      <c r="R79" s="131"/>
      <c r="S79" s="133">
        <f t="shared" ref="S79:S82" si="20">M79+O79+Q79</f>
        <v>17107200.100000001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15693600</v>
      </c>
      <c r="N80" s="142"/>
      <c r="O80" s="127">
        <f t="shared" si="18"/>
        <v>16478280</v>
      </c>
      <c r="P80" s="128"/>
      <c r="Q80" s="127">
        <f t="shared" si="19"/>
        <v>31387200.100000001</v>
      </c>
      <c r="R80" s="128"/>
      <c r="S80" s="129">
        <f t="shared" si="20"/>
        <v>63559080.100000001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197"/>
      <c r="H81" s="197"/>
      <c r="I81" s="116"/>
      <c r="J81" s="197"/>
      <c r="K81" s="116"/>
      <c r="L81" s="131"/>
      <c r="M81" s="132"/>
      <c r="N81" s="131"/>
      <c r="O81" s="132">
        <f t="shared" si="18"/>
        <v>0</v>
      </c>
      <c r="P81" s="131"/>
      <c r="Q81" s="132">
        <f t="shared" si="19"/>
        <v>0.1</v>
      </c>
      <c r="R81" s="131"/>
      <c r="S81" s="133">
        <f t="shared" si="20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v>108000000</v>
      </c>
      <c r="N82" s="142"/>
      <c r="O82" s="127">
        <f t="shared" si="18"/>
        <v>113400000</v>
      </c>
      <c r="P82" s="128"/>
      <c r="Q82" s="127">
        <f t="shared" si="19"/>
        <v>216000000.09999999</v>
      </c>
      <c r="R82" s="128"/>
      <c r="S82" s="129">
        <f t="shared" si="20"/>
        <v>437400000.10000002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74620000</v>
      </c>
      <c r="N83" s="151"/>
      <c r="O83" s="152">
        <f>SUM(O84:O98)</f>
        <v>78351000</v>
      </c>
      <c r="P83" s="151"/>
      <c r="Q83" s="152">
        <f>SUM(Q84:Q98)</f>
        <v>149240001.5</v>
      </c>
      <c r="R83" s="151"/>
      <c r="S83" s="152">
        <f>SUM(S84:S98)</f>
        <v>302211001.5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/>
      <c r="N84" s="142"/>
      <c r="O84" s="127">
        <f t="shared" ref="O84:O98" si="21">M84+(0.05*M84)</f>
        <v>0</v>
      </c>
      <c r="P84" s="128"/>
      <c r="Q84" s="127">
        <f t="shared" ref="Q84:Q98" si="22">M84+(0.1+M84)</f>
        <v>0.1</v>
      </c>
      <c r="R84" s="128"/>
      <c r="S84" s="129">
        <f t="shared" ref="S84:S98" si="23">M84+O84+Q84</f>
        <v>0.1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197"/>
      <c r="H85" s="197"/>
      <c r="I85" s="116"/>
      <c r="J85" s="197"/>
      <c r="K85" s="116"/>
      <c r="L85" s="131"/>
      <c r="M85" s="132">
        <v>10170000</v>
      </c>
      <c r="N85" s="131"/>
      <c r="O85" s="132">
        <f t="shared" si="21"/>
        <v>10678500</v>
      </c>
      <c r="P85" s="131"/>
      <c r="Q85" s="132">
        <f t="shared" si="22"/>
        <v>20340000.100000001</v>
      </c>
      <c r="R85" s="131"/>
      <c r="S85" s="133">
        <f t="shared" si="23"/>
        <v>41188500.100000001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197"/>
      <c r="H86" s="197"/>
      <c r="I86" s="116"/>
      <c r="J86" s="197"/>
      <c r="K86" s="116"/>
      <c r="L86" s="131"/>
      <c r="M86" s="132"/>
      <c r="N86" s="131"/>
      <c r="O86" s="132">
        <f t="shared" si="21"/>
        <v>0</v>
      </c>
      <c r="P86" s="131"/>
      <c r="Q86" s="132">
        <f t="shared" si="22"/>
        <v>0.1</v>
      </c>
      <c r="R86" s="131"/>
      <c r="S86" s="133">
        <f t="shared" si="23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197"/>
      <c r="H87" s="197"/>
      <c r="I87" s="116"/>
      <c r="J87" s="197"/>
      <c r="K87" s="116"/>
      <c r="L87" s="131"/>
      <c r="M87" s="132"/>
      <c r="N87" s="131"/>
      <c r="O87" s="132">
        <f t="shared" si="21"/>
        <v>0</v>
      </c>
      <c r="P87" s="131"/>
      <c r="Q87" s="132">
        <f t="shared" si="22"/>
        <v>0.1</v>
      </c>
      <c r="R87" s="131"/>
      <c r="S87" s="133">
        <f t="shared" si="23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7450000</v>
      </c>
      <c r="N88" s="142"/>
      <c r="O88" s="127">
        <f t="shared" si="21"/>
        <v>7822500</v>
      </c>
      <c r="P88" s="128"/>
      <c r="Q88" s="127">
        <f t="shared" si="22"/>
        <v>14900000.1</v>
      </c>
      <c r="R88" s="128"/>
      <c r="S88" s="129">
        <f t="shared" si="23"/>
        <v>30172500.100000001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197"/>
      <c r="H89" s="197"/>
      <c r="I89" s="116"/>
      <c r="J89" s="197"/>
      <c r="K89" s="116"/>
      <c r="L89" s="131"/>
      <c r="M89" s="132"/>
      <c r="N89" s="131"/>
      <c r="O89" s="132">
        <f t="shared" si="21"/>
        <v>0</v>
      </c>
      <c r="P89" s="131"/>
      <c r="Q89" s="132">
        <f t="shared" si="22"/>
        <v>0.1</v>
      </c>
      <c r="R89" s="131"/>
      <c r="S89" s="133">
        <f t="shared" si="23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197"/>
      <c r="H90" s="197"/>
      <c r="I90" s="116"/>
      <c r="J90" s="197"/>
      <c r="K90" s="116"/>
      <c r="L90" s="131"/>
      <c r="M90" s="132"/>
      <c r="N90" s="131"/>
      <c r="O90" s="132">
        <f t="shared" si="21"/>
        <v>0</v>
      </c>
      <c r="P90" s="131"/>
      <c r="Q90" s="132">
        <f t="shared" si="22"/>
        <v>0.1</v>
      </c>
      <c r="R90" s="131"/>
      <c r="S90" s="133">
        <f t="shared" si="23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197"/>
      <c r="H91" s="197"/>
      <c r="I91" s="116"/>
      <c r="J91" s="197"/>
      <c r="K91" s="116"/>
      <c r="L91" s="131"/>
      <c r="M91" s="132"/>
      <c r="N91" s="131"/>
      <c r="O91" s="132">
        <f t="shared" si="21"/>
        <v>0</v>
      </c>
      <c r="P91" s="131"/>
      <c r="Q91" s="132">
        <f t="shared" si="22"/>
        <v>0.1</v>
      </c>
      <c r="R91" s="131"/>
      <c r="S91" s="133">
        <f t="shared" si="23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197"/>
      <c r="H92" s="197"/>
      <c r="I92" s="116"/>
      <c r="J92" s="197"/>
      <c r="K92" s="116"/>
      <c r="L92" s="131"/>
      <c r="M92" s="132"/>
      <c r="N92" s="131"/>
      <c r="O92" s="132">
        <f t="shared" si="21"/>
        <v>0</v>
      </c>
      <c r="P92" s="131"/>
      <c r="Q92" s="132">
        <f t="shared" si="22"/>
        <v>0.1</v>
      </c>
      <c r="R92" s="131"/>
      <c r="S92" s="133">
        <f t="shared" si="23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197"/>
      <c r="H93" s="197"/>
      <c r="I93" s="116"/>
      <c r="J93" s="197"/>
      <c r="K93" s="116"/>
      <c r="L93" s="131"/>
      <c r="M93" s="132"/>
      <c r="N93" s="131"/>
      <c r="O93" s="132">
        <f t="shared" si="21"/>
        <v>0</v>
      </c>
      <c r="P93" s="131"/>
      <c r="Q93" s="132">
        <f t="shared" si="22"/>
        <v>0.1</v>
      </c>
      <c r="R93" s="131"/>
      <c r="S93" s="133">
        <f t="shared" si="23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197"/>
      <c r="H94" s="197"/>
      <c r="I94" s="116"/>
      <c r="J94" s="197"/>
      <c r="K94" s="116"/>
      <c r="L94" s="131"/>
      <c r="M94" s="132"/>
      <c r="N94" s="131"/>
      <c r="O94" s="132">
        <f t="shared" si="21"/>
        <v>0</v>
      </c>
      <c r="P94" s="131"/>
      <c r="Q94" s="132">
        <f t="shared" si="22"/>
        <v>0.1</v>
      </c>
      <c r="R94" s="131"/>
      <c r="S94" s="133">
        <f t="shared" si="23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>
        <v>54000000</v>
      </c>
      <c r="N95" s="142"/>
      <c r="O95" s="127">
        <f t="shared" si="21"/>
        <v>56700000</v>
      </c>
      <c r="P95" s="128"/>
      <c r="Q95" s="127">
        <f t="shared" si="22"/>
        <v>108000000.09999999</v>
      </c>
      <c r="R95" s="128"/>
      <c r="S95" s="129">
        <f t="shared" si="23"/>
        <v>218700000.09999999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1"/>
        <v>0</v>
      </c>
      <c r="P96" s="142"/>
      <c r="Q96" s="143">
        <f t="shared" si="22"/>
        <v>0.1</v>
      </c>
      <c r="R96" s="142"/>
      <c r="S96" s="144">
        <f t="shared" si="23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>
        <v>3000000</v>
      </c>
      <c r="N97" s="142"/>
      <c r="O97" s="127">
        <f t="shared" si="21"/>
        <v>3150000</v>
      </c>
      <c r="P97" s="128"/>
      <c r="Q97" s="127">
        <f t="shared" si="22"/>
        <v>6000000.0999999996</v>
      </c>
      <c r="R97" s="128"/>
      <c r="S97" s="129">
        <f t="shared" si="23"/>
        <v>12150000.1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197"/>
      <c r="H98" s="197"/>
      <c r="I98" s="116"/>
      <c r="J98" s="197"/>
      <c r="K98" s="116"/>
      <c r="L98" s="131"/>
      <c r="M98" s="132"/>
      <c r="N98" s="131"/>
      <c r="O98" s="132">
        <f t="shared" si="21"/>
        <v>0</v>
      </c>
      <c r="P98" s="131"/>
      <c r="Q98" s="132">
        <f t="shared" si="22"/>
        <v>0.1</v>
      </c>
      <c r="R98" s="131"/>
      <c r="S98" s="133">
        <f t="shared" si="23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197"/>
      <c r="H99" s="197"/>
      <c r="I99" s="116"/>
      <c r="J99" s="197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0</v>
      </c>
      <c r="N100" s="158"/>
      <c r="O100" s="159">
        <f>O101+O103</f>
        <v>0</v>
      </c>
      <c r="P100" s="158"/>
      <c r="Q100" s="159">
        <f>Q101+Q103</f>
        <v>0.30000000000000004</v>
      </c>
      <c r="R100" s="158"/>
      <c r="S100" s="159">
        <f>S101+S103</f>
        <v>0.30000000000000004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197"/>
      <c r="H102" s="197"/>
      <c r="I102" s="116"/>
      <c r="J102" s="197"/>
      <c r="K102" s="116"/>
      <c r="L102" s="131"/>
      <c r="M102" s="132"/>
      <c r="N102" s="131"/>
      <c r="O102" s="132">
        <f t="shared" ref="O102" si="24">M102+(0.05*M102)</f>
        <v>0</v>
      </c>
      <c r="P102" s="131"/>
      <c r="Q102" s="132">
        <f t="shared" ref="Q102" si="25">M102+(0.1+M102)</f>
        <v>0.1</v>
      </c>
      <c r="R102" s="131"/>
      <c r="S102" s="132">
        <f t="shared" ref="S102" si="26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0</v>
      </c>
      <c r="N103" s="140"/>
      <c r="O103" s="141">
        <f>SUM(O104:O105)</f>
        <v>0</v>
      </c>
      <c r="P103" s="140"/>
      <c r="Q103" s="141">
        <f>SUM(Q104:Q105)</f>
        <v>0.2</v>
      </c>
      <c r="R103" s="140"/>
      <c r="S103" s="141">
        <f>SUM(S104:S105)</f>
        <v>0.2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/>
      <c r="N104" s="142"/>
      <c r="O104" s="127">
        <f>M104+(0.05*M104)</f>
        <v>0</v>
      </c>
      <c r="P104" s="128"/>
      <c r="Q104" s="127">
        <f>M104+(0.1+M104)</f>
        <v>0.1</v>
      </c>
      <c r="R104" s="128"/>
      <c r="S104" s="129">
        <f>M104+O104+Q104</f>
        <v>0.1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197"/>
      <c r="H105" s="197"/>
      <c r="I105" s="116"/>
      <c r="J105" s="197"/>
      <c r="K105" s="116"/>
      <c r="L105" s="131"/>
      <c r="M105" s="132"/>
      <c r="N105" s="131"/>
      <c r="O105" s="116">
        <f t="shared" ref="O105" si="27">M105+(0.05*M105)</f>
        <v>0</v>
      </c>
      <c r="P105" s="164"/>
      <c r="Q105" s="116">
        <f t="shared" ref="Q105" si="28">M105+(0.1+M105)</f>
        <v>0.1</v>
      </c>
      <c r="R105" s="164"/>
      <c r="S105" s="118">
        <f t="shared" ref="S105" si="29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197"/>
      <c r="H106" s="197"/>
      <c r="I106" s="116"/>
      <c r="J106" s="197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489090000</v>
      </c>
      <c r="N107" s="158"/>
      <c r="O107" s="159">
        <f>O108</f>
        <v>513544500</v>
      </c>
      <c r="P107" s="158"/>
      <c r="Q107" s="159">
        <f>Q108</f>
        <v>978180000.29999995</v>
      </c>
      <c r="R107" s="158"/>
      <c r="S107" s="159">
        <f>S108</f>
        <v>1980814500.3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489090000</v>
      </c>
      <c r="N108" s="140"/>
      <c r="O108" s="141">
        <f>SUM(O109:O111)</f>
        <v>513544500</v>
      </c>
      <c r="P108" s="140"/>
      <c r="Q108" s="141">
        <f>SUM(Q109:Q111)</f>
        <v>978180000.29999995</v>
      </c>
      <c r="R108" s="140"/>
      <c r="S108" s="141">
        <f>SUM(S109:S111)</f>
        <v>1980814500.3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197"/>
      <c r="H109" s="197"/>
      <c r="I109" s="116"/>
      <c r="J109" s="197"/>
      <c r="K109" s="116"/>
      <c r="L109" s="131"/>
      <c r="M109" s="132">
        <v>2950000</v>
      </c>
      <c r="N109" s="131"/>
      <c r="O109" s="132">
        <f t="shared" ref="O109:O111" si="30">M109+(0.05*M109)</f>
        <v>3097500</v>
      </c>
      <c r="P109" s="131"/>
      <c r="Q109" s="132">
        <f t="shared" ref="Q109:Q111" si="31">M109+(0.1+M109)</f>
        <v>5900000.0999999996</v>
      </c>
      <c r="R109" s="131"/>
      <c r="S109" s="133">
        <f t="shared" ref="S109:S111" si="32">M109+O109+Q109</f>
        <v>11947500.1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197"/>
      <c r="H110" s="197"/>
      <c r="I110" s="116"/>
      <c r="J110" s="197"/>
      <c r="K110" s="116"/>
      <c r="L110" s="131"/>
      <c r="M110" s="132">
        <v>64612500</v>
      </c>
      <c r="N110" s="131"/>
      <c r="O110" s="132">
        <f t="shared" si="30"/>
        <v>67843125</v>
      </c>
      <c r="P110" s="131"/>
      <c r="Q110" s="132">
        <f t="shared" si="31"/>
        <v>129225000.09999999</v>
      </c>
      <c r="R110" s="131"/>
      <c r="S110" s="133">
        <f t="shared" si="32"/>
        <v>261680625.09999999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197"/>
      <c r="H111" s="197"/>
      <c r="I111" s="116"/>
      <c r="J111" s="197"/>
      <c r="K111" s="116"/>
      <c r="L111" s="131"/>
      <c r="M111" s="132">
        <v>421527500</v>
      </c>
      <c r="N111" s="131"/>
      <c r="O111" s="132">
        <f t="shared" si="30"/>
        <v>442603875</v>
      </c>
      <c r="P111" s="131"/>
      <c r="Q111" s="132">
        <f t="shared" si="31"/>
        <v>843055000.10000002</v>
      </c>
      <c r="R111" s="131"/>
      <c r="S111" s="133">
        <f t="shared" si="32"/>
        <v>1707186375.0999999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197"/>
      <c r="H112" s="197"/>
      <c r="I112" s="116"/>
      <c r="J112" s="197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11025000</v>
      </c>
      <c r="N113" s="158"/>
      <c r="O113" s="159">
        <f>O114+O116</f>
        <v>11576250</v>
      </c>
      <c r="P113" s="158"/>
      <c r="Q113" s="159">
        <f>Q114+Q116</f>
        <v>22050000.200000003</v>
      </c>
      <c r="R113" s="158"/>
      <c r="S113" s="159">
        <f>S114+S116</f>
        <v>44651250.200000003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11025000</v>
      </c>
      <c r="N114" s="140"/>
      <c r="O114" s="141">
        <f>O115</f>
        <v>11576250</v>
      </c>
      <c r="P114" s="140"/>
      <c r="Q114" s="141">
        <f>Q115</f>
        <v>22050000.100000001</v>
      </c>
      <c r="R114" s="140"/>
      <c r="S114" s="141">
        <f>S115</f>
        <v>44651250.100000001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197"/>
      <c r="H115" s="197"/>
      <c r="I115" s="116"/>
      <c r="J115" s="197"/>
      <c r="K115" s="116"/>
      <c r="L115" s="131"/>
      <c r="M115" s="132">
        <v>11025000</v>
      </c>
      <c r="N115" s="131"/>
      <c r="O115" s="132">
        <f t="shared" ref="O115" si="33">M115+(0.05*M115)</f>
        <v>11576250</v>
      </c>
      <c r="P115" s="131"/>
      <c r="Q115" s="132">
        <f t="shared" ref="Q115" si="34">M115+(0.1+M115)</f>
        <v>22050000.100000001</v>
      </c>
      <c r="R115" s="131"/>
      <c r="S115" s="133">
        <f t="shared" ref="S115" si="35">M115+O115+Q115</f>
        <v>44651250.100000001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0</v>
      </c>
      <c r="N116" s="140"/>
      <c r="O116" s="141">
        <f>O117</f>
        <v>0</v>
      </c>
      <c r="P116" s="140"/>
      <c r="Q116" s="141">
        <f>Q117</f>
        <v>0.1</v>
      </c>
      <c r="R116" s="140"/>
      <c r="S116" s="141">
        <f>S117</f>
        <v>0.1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197"/>
      <c r="H117" s="197"/>
      <c r="I117" s="116"/>
      <c r="J117" s="197"/>
      <c r="K117" s="116"/>
      <c r="L117" s="131"/>
      <c r="M117" s="132"/>
      <c r="N117" s="131"/>
      <c r="O117" s="132">
        <f t="shared" ref="O117" si="36">M117+(0.05*M117)</f>
        <v>0</v>
      </c>
      <c r="P117" s="131"/>
      <c r="Q117" s="132">
        <f t="shared" ref="Q117" si="37">M117+(0.1+M117)</f>
        <v>0.1</v>
      </c>
      <c r="R117" s="131"/>
      <c r="S117" s="133">
        <f t="shared" ref="S117" si="38">M117+O117+Q117</f>
        <v>0.1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197"/>
      <c r="H118" s="197"/>
      <c r="I118" s="116"/>
      <c r="J118" s="197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0</v>
      </c>
      <c r="N119" s="158"/>
      <c r="O119" s="159">
        <f>O120</f>
        <v>0</v>
      </c>
      <c r="P119" s="158"/>
      <c r="Q119" s="159">
        <f>Q120</f>
        <v>0.1</v>
      </c>
      <c r="R119" s="158"/>
      <c r="S119" s="159">
        <f>S120</f>
        <v>0.1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0</v>
      </c>
      <c r="N120" s="140"/>
      <c r="O120" s="141">
        <f>O121</f>
        <v>0</v>
      </c>
      <c r="P120" s="140"/>
      <c r="Q120" s="141">
        <f>Q121</f>
        <v>0.1</v>
      </c>
      <c r="R120" s="140"/>
      <c r="S120" s="141">
        <f>S121</f>
        <v>0.1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/>
      <c r="N121" s="142"/>
      <c r="O121" s="127">
        <f>M121+(0.05*M121)</f>
        <v>0</v>
      </c>
      <c r="P121" s="128"/>
      <c r="Q121" s="127">
        <f>M121+(0.1+M121)</f>
        <v>0.1</v>
      </c>
      <c r="R121" s="128"/>
      <c r="S121" s="129">
        <f>M121+O121+Q121</f>
        <v>0.1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autoFilter ref="C12:V121"/>
  <mergeCells count="20"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7"/>
  <sheetViews>
    <sheetView topLeftCell="A4" zoomScale="70" zoomScaleNormal="70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8" sqref="D8"/>
    </sheetView>
  </sheetViews>
  <sheetFormatPr defaultColWidth="9.140625" defaultRowHeight="12.75" x14ac:dyDescent="0.25"/>
  <cols>
    <col min="1" max="2" width="22" style="102" customWidth="1"/>
    <col min="3" max="3" width="17" style="102" customWidth="1"/>
    <col min="4" max="4" width="8.5703125" style="102" customWidth="1"/>
    <col min="5" max="5" width="24.28515625" style="102" customWidth="1"/>
    <col min="6" max="6" width="22" style="102" hidden="1" customWidth="1"/>
    <col min="7" max="7" width="13.140625" style="101" customWidth="1"/>
    <col min="8" max="8" width="9.42578125" style="101" hidden="1" customWidth="1"/>
    <col min="9" max="9" width="9.42578125" style="102" hidden="1" customWidth="1"/>
    <col min="10" max="10" width="9.28515625" style="101" hidden="1" customWidth="1"/>
    <col min="11" max="11" width="9.28515625" style="102" hidden="1" customWidth="1"/>
    <col min="12" max="12" width="8" style="101" customWidth="1"/>
    <col min="13" max="13" width="15.7109375" style="102" customWidth="1"/>
    <col min="14" max="14" width="9.140625" style="101" customWidth="1"/>
    <col min="15" max="15" width="15.7109375" style="102" customWidth="1"/>
    <col min="16" max="16" width="9.140625" style="101" customWidth="1"/>
    <col min="17" max="17" width="15.7109375" style="102" customWidth="1"/>
    <col min="18" max="18" width="10.140625" style="101" customWidth="1"/>
    <col min="19" max="19" width="15.7109375" style="120" customWidth="1"/>
    <col min="20" max="20" width="15" style="102" customWidth="1"/>
    <col min="21" max="21" width="12.5703125" style="102" customWidth="1"/>
    <col min="22" max="16384" width="9.140625" style="102"/>
  </cols>
  <sheetData>
    <row r="1" spans="1:22" x14ac:dyDescent="0.2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22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</row>
    <row r="3" spans="1:22" x14ac:dyDescent="0.25">
      <c r="A3" s="230" t="s">
        <v>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1:22" s="101" customFormat="1" ht="45" customHeight="1" x14ac:dyDescent="0.25">
      <c r="A4" s="224" t="s">
        <v>3</v>
      </c>
      <c r="B4" s="224" t="s">
        <v>4</v>
      </c>
      <c r="C4" s="224" t="s">
        <v>5</v>
      </c>
      <c r="D4" s="162"/>
      <c r="E4" s="226" t="s">
        <v>6</v>
      </c>
      <c r="F4" s="228" t="s">
        <v>15</v>
      </c>
      <c r="G4" s="224" t="s">
        <v>11</v>
      </c>
      <c r="H4" s="224" t="s">
        <v>12</v>
      </c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 t="s">
        <v>13</v>
      </c>
      <c r="U4" s="224" t="s">
        <v>14</v>
      </c>
    </row>
    <row r="5" spans="1:22" s="101" customFormat="1" ht="53.25" customHeight="1" x14ac:dyDescent="0.25">
      <c r="A5" s="231"/>
      <c r="B5" s="225"/>
      <c r="C5" s="225"/>
      <c r="D5" s="163"/>
      <c r="E5" s="227"/>
      <c r="F5" s="229"/>
      <c r="G5" s="225"/>
      <c r="H5" s="220" t="s">
        <v>16</v>
      </c>
      <c r="I5" s="220"/>
      <c r="J5" s="220" t="s">
        <v>17</v>
      </c>
      <c r="K5" s="220"/>
      <c r="L5" s="220" t="s">
        <v>18</v>
      </c>
      <c r="M5" s="220"/>
      <c r="N5" s="220" t="s">
        <v>19</v>
      </c>
      <c r="O5" s="220"/>
      <c r="P5" s="220" t="s">
        <v>20</v>
      </c>
      <c r="Q5" s="220"/>
      <c r="R5" s="232" t="s">
        <v>21</v>
      </c>
      <c r="S5" s="233"/>
      <c r="T5" s="225"/>
      <c r="U5" s="225"/>
    </row>
    <row r="6" spans="1:22" s="101" customFormat="1" ht="15.6" customHeight="1" x14ac:dyDescent="0.25">
      <c r="A6" s="103"/>
      <c r="B6" s="104"/>
      <c r="C6" s="104"/>
      <c r="D6" s="104"/>
      <c r="E6" s="104"/>
      <c r="F6" s="104"/>
      <c r="G6" s="105"/>
      <c r="H6" s="106" t="s">
        <v>22</v>
      </c>
      <c r="I6" s="106" t="s">
        <v>23</v>
      </c>
      <c r="J6" s="106" t="s">
        <v>24</v>
      </c>
      <c r="K6" s="106" t="s">
        <v>23</v>
      </c>
      <c r="L6" s="106" t="s">
        <v>22</v>
      </c>
      <c r="M6" s="106" t="s">
        <v>23</v>
      </c>
      <c r="N6" s="106" t="s">
        <v>22</v>
      </c>
      <c r="O6" s="106" t="s">
        <v>23</v>
      </c>
      <c r="P6" s="106" t="s">
        <v>22</v>
      </c>
      <c r="Q6" s="106" t="s">
        <v>23</v>
      </c>
      <c r="R6" s="106" t="s">
        <v>24</v>
      </c>
      <c r="S6" s="107" t="s">
        <v>23</v>
      </c>
      <c r="T6" s="106" t="s">
        <v>13</v>
      </c>
      <c r="U6" s="104"/>
    </row>
    <row r="7" spans="1:22" s="101" customFormat="1" ht="15.6" customHeight="1" x14ac:dyDescent="0.25">
      <c r="A7" s="108">
        <v>-1</v>
      </c>
      <c r="B7" s="108">
        <v>-2</v>
      </c>
      <c r="C7" s="108">
        <v>-3</v>
      </c>
      <c r="D7" s="108"/>
      <c r="E7" s="108"/>
      <c r="F7" s="108"/>
      <c r="G7" s="108">
        <v>-6</v>
      </c>
      <c r="H7" s="108">
        <v>-7</v>
      </c>
      <c r="I7" s="108">
        <v>-8</v>
      </c>
      <c r="J7" s="108">
        <v>-9</v>
      </c>
      <c r="K7" s="108">
        <v>-10</v>
      </c>
      <c r="L7" s="108">
        <v>-11</v>
      </c>
      <c r="M7" s="108">
        <v>-12</v>
      </c>
      <c r="N7" s="108">
        <v>-13</v>
      </c>
      <c r="O7" s="108">
        <v>-14</v>
      </c>
      <c r="P7" s="108">
        <v>-15</v>
      </c>
      <c r="Q7" s="108">
        <v>-16</v>
      </c>
      <c r="R7" s="108">
        <v>-17</v>
      </c>
      <c r="S7" s="109">
        <v>-18</v>
      </c>
      <c r="T7" s="108">
        <v>-19</v>
      </c>
      <c r="U7" s="108">
        <v>-20</v>
      </c>
    </row>
    <row r="8" spans="1:22" s="111" customFormat="1" ht="60" customHeight="1" x14ac:dyDescent="0.25">
      <c r="A8" s="220" t="s">
        <v>25</v>
      </c>
      <c r="B8" s="110"/>
      <c r="C8" s="104"/>
      <c r="D8" s="104"/>
      <c r="E8" s="104"/>
      <c r="F8" s="104" t="s">
        <v>26</v>
      </c>
      <c r="G8" s="105"/>
      <c r="H8" s="105"/>
      <c r="I8" s="104"/>
      <c r="J8" s="105"/>
      <c r="K8" s="104"/>
      <c r="L8" s="105"/>
      <c r="M8" s="104"/>
      <c r="N8" s="105"/>
      <c r="O8" s="104"/>
      <c r="P8" s="105"/>
      <c r="Q8" s="104"/>
      <c r="R8" s="105"/>
      <c r="S8" s="109"/>
      <c r="T8" s="104"/>
      <c r="U8" s="104"/>
    </row>
    <row r="9" spans="1:22" s="111" customFormat="1" ht="60" customHeight="1" x14ac:dyDescent="0.25">
      <c r="A9" s="221"/>
      <c r="B9" s="220" t="s">
        <v>27</v>
      </c>
      <c r="C9" s="176"/>
      <c r="D9" s="177"/>
      <c r="E9" s="177" t="s">
        <v>29</v>
      </c>
      <c r="F9" s="177" t="s">
        <v>28</v>
      </c>
      <c r="G9" s="178"/>
      <c r="H9" s="178"/>
      <c r="I9" s="179"/>
      <c r="J9" s="178"/>
      <c r="K9" s="179"/>
      <c r="L9" s="178"/>
      <c r="M9" s="179"/>
      <c r="N9" s="178"/>
      <c r="O9" s="179"/>
      <c r="P9" s="178"/>
      <c r="Q9" s="179"/>
      <c r="R9" s="178"/>
      <c r="S9" s="180">
        <f>SUM(I9,K9,M9,O9,Q9)</f>
        <v>0</v>
      </c>
      <c r="T9" s="176"/>
      <c r="U9" s="176"/>
    </row>
    <row r="10" spans="1:22" s="111" customFormat="1" ht="60" customHeight="1" x14ac:dyDescent="0.25">
      <c r="A10" s="221"/>
      <c r="B10" s="221"/>
      <c r="C10" s="113"/>
      <c r="D10" s="112"/>
      <c r="E10" s="112"/>
      <c r="F10" s="112" t="s">
        <v>30</v>
      </c>
      <c r="G10" s="114"/>
      <c r="H10" s="114"/>
      <c r="I10" s="116"/>
      <c r="J10" s="114"/>
      <c r="K10" s="116"/>
      <c r="L10" s="114"/>
      <c r="M10" s="116"/>
      <c r="N10" s="114"/>
      <c r="O10" s="116"/>
      <c r="P10" s="114"/>
      <c r="Q10" s="116"/>
      <c r="R10" s="114"/>
      <c r="S10" s="181"/>
      <c r="T10" s="113"/>
      <c r="U10" s="113"/>
    </row>
    <row r="11" spans="1:22" s="111" customFormat="1" ht="60" customHeight="1" x14ac:dyDescent="0.25">
      <c r="A11" s="221"/>
      <c r="B11" s="221"/>
      <c r="C11" s="113"/>
      <c r="D11" s="112"/>
      <c r="E11" s="112"/>
      <c r="F11" s="112" t="s">
        <v>31</v>
      </c>
      <c r="G11" s="114"/>
      <c r="H11" s="114"/>
      <c r="I11" s="116"/>
      <c r="J11" s="114"/>
      <c r="K11" s="116"/>
      <c r="L11" s="114"/>
      <c r="M11" s="116"/>
      <c r="N11" s="114"/>
      <c r="O11" s="116"/>
      <c r="P11" s="114"/>
      <c r="Q11" s="116"/>
      <c r="R11" s="114"/>
      <c r="S11" s="181">
        <f>SUM(I11,K11,M11,O11,Q11)</f>
        <v>0</v>
      </c>
      <c r="T11" s="113"/>
      <c r="U11" s="113"/>
    </row>
    <row r="12" spans="1:22" s="111" customFormat="1" ht="60" customHeight="1" x14ac:dyDescent="0.25">
      <c r="A12" s="221"/>
      <c r="B12" s="221"/>
      <c r="C12" s="113"/>
      <c r="D12" s="112"/>
      <c r="E12" s="112"/>
      <c r="F12" s="112"/>
      <c r="G12" s="114"/>
      <c r="H12" s="114"/>
      <c r="I12" s="116"/>
      <c r="J12" s="114"/>
      <c r="K12" s="116"/>
      <c r="L12" s="114"/>
      <c r="M12" s="132">
        <f>M13+M100+M107+M113+M119</f>
        <v>1581340952</v>
      </c>
      <c r="N12" s="114"/>
      <c r="O12" s="132">
        <v>1581340952</v>
      </c>
      <c r="P12" s="182"/>
      <c r="Q12" s="132">
        <f>O12-M12</f>
        <v>0</v>
      </c>
      <c r="R12" s="114"/>
      <c r="S12" s="181"/>
      <c r="T12" s="113"/>
      <c r="U12" s="113"/>
    </row>
    <row r="13" spans="1:22" s="121" customFormat="1" ht="80.099999999999994" customHeight="1" x14ac:dyDescent="0.25">
      <c r="A13" s="221"/>
      <c r="B13" s="221"/>
      <c r="C13" s="154" t="s">
        <v>473</v>
      </c>
      <c r="D13" s="154"/>
      <c r="E13" s="183" t="s">
        <v>35</v>
      </c>
      <c r="F13" s="184" t="s">
        <v>36</v>
      </c>
      <c r="G13" s="156"/>
      <c r="H13" s="156"/>
      <c r="I13" s="157"/>
      <c r="J13" s="156"/>
      <c r="K13" s="157"/>
      <c r="L13" s="156"/>
      <c r="M13" s="159">
        <f>M14+M22+M32+M51+M78+M83+M40+M64</f>
        <v>547500452</v>
      </c>
      <c r="N13" s="156"/>
      <c r="O13" s="159">
        <f>O14+O22+O32+O51+O78+O83+O40+O64</f>
        <v>574875474.60000002</v>
      </c>
      <c r="P13" s="156"/>
      <c r="Q13" s="159">
        <f>Q14+Q22+Q32+Q51+Q78+Q83+Q40+Q64</f>
        <v>1095000911.5</v>
      </c>
      <c r="R13" s="156"/>
      <c r="S13" s="159">
        <f>S14+S22+S32+S51+S78+S83+S40+S64</f>
        <v>2217376838.0999999</v>
      </c>
      <c r="T13" s="154"/>
      <c r="U13" s="154" t="s">
        <v>38</v>
      </c>
    </row>
    <row r="14" spans="1:22" s="122" customFormat="1" ht="60" customHeight="1" x14ac:dyDescent="0.25">
      <c r="A14" s="221"/>
      <c r="B14" s="221"/>
      <c r="C14" s="136" t="s">
        <v>474</v>
      </c>
      <c r="D14" s="136" t="s">
        <v>333</v>
      </c>
      <c r="E14" s="137" t="s">
        <v>42</v>
      </c>
      <c r="F14" s="137" t="s">
        <v>43</v>
      </c>
      <c r="G14" s="186"/>
      <c r="H14" s="187"/>
      <c r="I14" s="139"/>
      <c r="J14" s="187"/>
      <c r="K14" s="139"/>
      <c r="L14" s="187"/>
      <c r="M14" s="139">
        <f>SUM(M15:M21)</f>
        <v>2910000</v>
      </c>
      <c r="N14" s="187"/>
      <c r="O14" s="139">
        <f>SUM(O15:O21)</f>
        <v>3055500</v>
      </c>
      <c r="P14" s="187"/>
      <c r="Q14" s="139">
        <f>SUM(Q15:Q21)</f>
        <v>5820000.6999999974</v>
      </c>
      <c r="R14" s="187"/>
      <c r="S14" s="139">
        <f>SUM(S15:S21)</f>
        <v>11785500.699999997</v>
      </c>
      <c r="T14" s="136"/>
      <c r="U14" s="136" t="s">
        <v>45</v>
      </c>
    </row>
    <row r="15" spans="1:22" ht="60" customHeight="1" x14ac:dyDescent="0.25">
      <c r="A15" s="221"/>
      <c r="B15" s="221"/>
      <c r="C15" s="113" t="s">
        <v>476</v>
      </c>
      <c r="D15" s="113">
        <v>1</v>
      </c>
      <c r="E15" s="113" t="s">
        <v>50</v>
      </c>
      <c r="F15" s="113" t="s">
        <v>51</v>
      </c>
      <c r="G15" s="114"/>
      <c r="H15" s="201"/>
      <c r="I15" s="116"/>
      <c r="J15" s="201"/>
      <c r="K15" s="116"/>
      <c r="L15" s="114"/>
      <c r="M15" s="116"/>
      <c r="N15" s="114"/>
      <c r="O15" s="116">
        <f t="shared" ref="O15:O21" si="0">M15+(0.05*M15)</f>
        <v>0</v>
      </c>
      <c r="P15" s="199"/>
      <c r="Q15" s="116">
        <f t="shared" ref="Q15:Q21" si="1">M15+(0.1+M15)</f>
        <v>0.1</v>
      </c>
      <c r="R15" s="199"/>
      <c r="S15" s="116">
        <f t="shared" ref="S15:S21" si="2">M15+O15+Q15</f>
        <v>0.1</v>
      </c>
      <c r="T15" s="113"/>
      <c r="U15" s="113"/>
      <c r="V15" s="102" t="s">
        <v>568</v>
      </c>
    </row>
    <row r="16" spans="1:22" ht="60" customHeight="1" x14ac:dyDescent="0.25">
      <c r="A16" s="221"/>
      <c r="B16" s="221"/>
      <c r="C16" s="113" t="s">
        <v>475</v>
      </c>
      <c r="D16" s="113">
        <v>2</v>
      </c>
      <c r="E16" s="113" t="s">
        <v>55</v>
      </c>
      <c r="F16" s="113" t="s">
        <v>56</v>
      </c>
      <c r="G16" s="114"/>
      <c r="H16" s="201"/>
      <c r="I16" s="116"/>
      <c r="J16" s="201"/>
      <c r="K16" s="116"/>
      <c r="L16" s="114"/>
      <c r="M16" s="116">
        <v>2910000</v>
      </c>
      <c r="N16" s="114"/>
      <c r="O16" s="116">
        <f t="shared" si="0"/>
        <v>3055500</v>
      </c>
      <c r="P16" s="199"/>
      <c r="Q16" s="116">
        <f t="shared" si="1"/>
        <v>5820000.0999999996</v>
      </c>
      <c r="R16" s="199"/>
      <c r="S16" s="116">
        <f t="shared" si="2"/>
        <v>11785500.1</v>
      </c>
      <c r="T16" s="113"/>
      <c r="U16" s="113"/>
      <c r="V16" s="102" t="s">
        <v>568</v>
      </c>
    </row>
    <row r="17" spans="1:22" s="130" customFormat="1" ht="60" customHeight="1" x14ac:dyDescent="0.25">
      <c r="A17" s="221"/>
      <c r="B17" s="221"/>
      <c r="C17" s="113" t="s">
        <v>477</v>
      </c>
      <c r="D17" s="124">
        <v>3</v>
      </c>
      <c r="E17" s="125" t="s">
        <v>55</v>
      </c>
      <c r="F17" s="125" t="s">
        <v>56</v>
      </c>
      <c r="G17" s="126"/>
      <c r="H17" s="126"/>
      <c r="I17" s="127"/>
      <c r="J17" s="126"/>
      <c r="K17" s="127"/>
      <c r="L17" s="128"/>
      <c r="M17" s="127"/>
      <c r="N17" s="128"/>
      <c r="O17" s="127">
        <f t="shared" si="0"/>
        <v>0</v>
      </c>
      <c r="P17" s="200"/>
      <c r="Q17" s="127">
        <f t="shared" si="1"/>
        <v>0.1</v>
      </c>
      <c r="R17" s="200"/>
      <c r="S17" s="200">
        <f t="shared" si="2"/>
        <v>0.1</v>
      </c>
      <c r="T17" s="124"/>
      <c r="U17" s="124"/>
      <c r="V17" s="102" t="s">
        <v>568</v>
      </c>
    </row>
    <row r="18" spans="1:22" s="130" customFormat="1" ht="60" customHeight="1" x14ac:dyDescent="0.25">
      <c r="A18" s="221"/>
      <c r="B18" s="221"/>
      <c r="C18" s="113" t="s">
        <v>478</v>
      </c>
      <c r="D18" s="113">
        <v>4</v>
      </c>
      <c r="E18" s="117" t="s">
        <v>329</v>
      </c>
      <c r="F18" s="117" t="s">
        <v>330</v>
      </c>
      <c r="G18" s="201"/>
      <c r="H18" s="201"/>
      <c r="I18" s="116"/>
      <c r="J18" s="201"/>
      <c r="K18" s="116"/>
      <c r="L18" s="164"/>
      <c r="M18" s="116"/>
      <c r="N18" s="164"/>
      <c r="O18" s="116">
        <f t="shared" si="0"/>
        <v>0</v>
      </c>
      <c r="P18" s="164"/>
      <c r="Q18" s="116">
        <f t="shared" si="1"/>
        <v>0.1</v>
      </c>
      <c r="R18" s="164"/>
      <c r="S18" s="118">
        <f t="shared" si="2"/>
        <v>0.1</v>
      </c>
      <c r="T18" s="113"/>
      <c r="U18" s="113"/>
      <c r="V18" s="102" t="s">
        <v>568</v>
      </c>
    </row>
    <row r="19" spans="1:22" s="130" customFormat="1" ht="60" customHeight="1" x14ac:dyDescent="0.25">
      <c r="A19" s="221"/>
      <c r="B19" s="221"/>
      <c r="C19" s="113" t="s">
        <v>479</v>
      </c>
      <c r="D19" s="113">
        <v>5</v>
      </c>
      <c r="E19" s="117" t="s">
        <v>331</v>
      </c>
      <c r="F19" s="117" t="s">
        <v>332</v>
      </c>
      <c r="G19" s="201"/>
      <c r="H19" s="201"/>
      <c r="I19" s="116"/>
      <c r="J19" s="201"/>
      <c r="K19" s="116"/>
      <c r="L19" s="164"/>
      <c r="M19" s="116"/>
      <c r="N19" s="164"/>
      <c r="O19" s="116">
        <f t="shared" si="0"/>
        <v>0</v>
      </c>
      <c r="P19" s="164"/>
      <c r="Q19" s="116">
        <f t="shared" si="1"/>
        <v>0.1</v>
      </c>
      <c r="R19" s="164"/>
      <c r="S19" s="118">
        <f t="shared" si="2"/>
        <v>0.1</v>
      </c>
      <c r="T19" s="113"/>
      <c r="U19" s="113"/>
      <c r="V19" s="102" t="s">
        <v>568</v>
      </c>
    </row>
    <row r="20" spans="1:22" s="130" customFormat="1" ht="60" customHeight="1" x14ac:dyDescent="0.25">
      <c r="A20" s="221"/>
      <c r="B20" s="221"/>
      <c r="C20" s="113" t="s">
        <v>480</v>
      </c>
      <c r="D20" s="124">
        <v>6</v>
      </c>
      <c r="E20" s="125" t="s">
        <v>60</v>
      </c>
      <c r="F20" s="125" t="s">
        <v>61</v>
      </c>
      <c r="G20" s="126"/>
      <c r="H20" s="126"/>
      <c r="I20" s="127"/>
      <c r="J20" s="126"/>
      <c r="K20" s="127"/>
      <c r="L20" s="128"/>
      <c r="M20" s="127"/>
      <c r="N20" s="128">
        <v>0.86</v>
      </c>
      <c r="O20" s="127">
        <f t="shared" si="0"/>
        <v>0</v>
      </c>
      <c r="P20" s="128"/>
      <c r="Q20" s="127">
        <f t="shared" si="1"/>
        <v>0.1</v>
      </c>
      <c r="R20" s="128"/>
      <c r="S20" s="129">
        <f t="shared" si="2"/>
        <v>0.1</v>
      </c>
      <c r="T20" s="124"/>
      <c r="U20" s="124"/>
      <c r="V20" s="102" t="s">
        <v>568</v>
      </c>
    </row>
    <row r="21" spans="1:22" ht="60" customHeight="1" x14ac:dyDescent="0.25">
      <c r="A21" s="221"/>
      <c r="B21" s="221"/>
      <c r="C21" s="113" t="s">
        <v>481</v>
      </c>
      <c r="D21" s="113">
        <v>7</v>
      </c>
      <c r="E21" s="117" t="s">
        <v>65</v>
      </c>
      <c r="F21" s="117" t="s">
        <v>66</v>
      </c>
      <c r="G21" s="201"/>
      <c r="H21" s="201"/>
      <c r="I21" s="116"/>
      <c r="J21" s="201"/>
      <c r="K21" s="116"/>
      <c r="L21" s="201"/>
      <c r="M21" s="116"/>
      <c r="N21" s="201"/>
      <c r="O21" s="116">
        <f t="shared" si="0"/>
        <v>0</v>
      </c>
      <c r="P21" s="201"/>
      <c r="Q21" s="116">
        <f t="shared" si="1"/>
        <v>0.1</v>
      </c>
      <c r="R21" s="201"/>
      <c r="S21" s="118">
        <f t="shared" si="2"/>
        <v>0.1</v>
      </c>
      <c r="T21" s="113"/>
      <c r="U21" s="113"/>
      <c r="V21" s="102" t="s">
        <v>568</v>
      </c>
    </row>
    <row r="22" spans="1:22" s="111" customFormat="1" ht="60" customHeight="1" x14ac:dyDescent="0.25">
      <c r="A22" s="221"/>
      <c r="B22" s="221"/>
      <c r="C22" s="136" t="s">
        <v>482</v>
      </c>
      <c r="D22" s="136" t="s">
        <v>334</v>
      </c>
      <c r="E22" s="137" t="s">
        <v>71</v>
      </c>
      <c r="F22" s="137" t="s">
        <v>72</v>
      </c>
      <c r="G22" s="186"/>
      <c r="H22" s="138"/>
      <c r="I22" s="139"/>
      <c r="J22" s="138"/>
      <c r="K22" s="139"/>
      <c r="L22" s="140"/>
      <c r="M22" s="141">
        <f>SUM(M23:M29)</f>
        <v>51386380</v>
      </c>
      <c r="N22" s="140"/>
      <c r="O22" s="141">
        <f>SUM(O23:O29)</f>
        <v>53955699</v>
      </c>
      <c r="P22" s="140"/>
      <c r="Q22" s="141">
        <f>SUM(Q23:Q29)</f>
        <v>102772760.69999996</v>
      </c>
      <c r="R22" s="140"/>
      <c r="S22" s="141">
        <f>SUM(S23:S29)</f>
        <v>208114839.69999996</v>
      </c>
      <c r="T22" s="136"/>
      <c r="U22" s="136" t="s">
        <v>45</v>
      </c>
    </row>
    <row r="23" spans="1:22" ht="60" customHeight="1" x14ac:dyDescent="0.25">
      <c r="A23" s="221"/>
      <c r="B23" s="221"/>
      <c r="C23" s="113" t="s">
        <v>483</v>
      </c>
      <c r="D23" s="124">
        <v>1</v>
      </c>
      <c r="E23" s="125" t="s">
        <v>73</v>
      </c>
      <c r="F23" s="125" t="s">
        <v>76</v>
      </c>
      <c r="G23" s="126"/>
      <c r="H23" s="126"/>
      <c r="I23" s="127"/>
      <c r="J23" s="126"/>
      <c r="K23" s="127"/>
      <c r="L23" s="142"/>
      <c r="M23" s="143"/>
      <c r="N23" s="142"/>
      <c r="O23" s="127">
        <f>M23+(0.05*M23)</f>
        <v>0</v>
      </c>
      <c r="P23" s="128"/>
      <c r="Q23" s="127">
        <f>M23+(0.1+M23)</f>
        <v>0.1</v>
      </c>
      <c r="R23" s="128"/>
      <c r="S23" s="129">
        <f>M23+O23+Q23</f>
        <v>0.1</v>
      </c>
      <c r="T23" s="124"/>
      <c r="U23" s="124"/>
      <c r="V23" s="102" t="s">
        <v>568</v>
      </c>
    </row>
    <row r="24" spans="1:22" ht="60" customHeight="1" x14ac:dyDescent="0.25">
      <c r="A24" s="221"/>
      <c r="B24" s="221"/>
      <c r="C24" s="113" t="s">
        <v>484</v>
      </c>
      <c r="D24" s="124">
        <v>2</v>
      </c>
      <c r="E24" s="125" t="s">
        <v>327</v>
      </c>
      <c r="F24" s="123" t="s">
        <v>335</v>
      </c>
      <c r="G24" s="126"/>
      <c r="H24" s="126"/>
      <c r="I24" s="127"/>
      <c r="J24" s="126"/>
      <c r="K24" s="127"/>
      <c r="L24" s="142"/>
      <c r="M24" s="143">
        <v>48106380</v>
      </c>
      <c r="N24" s="142"/>
      <c r="O24" s="127">
        <f t="shared" ref="O24:O31" si="3">M24+(0.05*M24)</f>
        <v>50511699</v>
      </c>
      <c r="P24" s="128"/>
      <c r="Q24" s="127">
        <f t="shared" ref="Q24:Q31" si="4">M24+(0.1+M24)</f>
        <v>96212760.099999994</v>
      </c>
      <c r="R24" s="128"/>
      <c r="S24" s="129">
        <f t="shared" ref="S24:S31" si="5">M24+O24+Q24</f>
        <v>194830839.09999999</v>
      </c>
      <c r="T24" s="124"/>
      <c r="U24" s="124"/>
      <c r="V24" s="102" t="s">
        <v>568</v>
      </c>
    </row>
    <row r="25" spans="1:22" ht="60" customHeight="1" x14ac:dyDescent="0.25">
      <c r="A25" s="221"/>
      <c r="B25" s="221"/>
      <c r="C25" s="113" t="s">
        <v>485</v>
      </c>
      <c r="D25" s="113">
        <v>3</v>
      </c>
      <c r="E25" s="117" t="s">
        <v>88</v>
      </c>
      <c r="F25" s="112" t="s">
        <v>89</v>
      </c>
      <c r="G25" s="201"/>
      <c r="H25" s="201"/>
      <c r="I25" s="116"/>
      <c r="J25" s="201"/>
      <c r="K25" s="116"/>
      <c r="L25" s="131"/>
      <c r="M25" s="132"/>
      <c r="N25" s="131"/>
      <c r="O25" s="132">
        <f t="shared" si="3"/>
        <v>0</v>
      </c>
      <c r="P25" s="131"/>
      <c r="Q25" s="132">
        <f t="shared" si="4"/>
        <v>0.1</v>
      </c>
      <c r="R25" s="131"/>
      <c r="S25" s="133">
        <f t="shared" si="5"/>
        <v>0.1</v>
      </c>
      <c r="T25" s="113"/>
      <c r="U25" s="113"/>
      <c r="V25" s="102" t="s">
        <v>568</v>
      </c>
    </row>
    <row r="26" spans="1:22" ht="60" customHeight="1" x14ac:dyDescent="0.25">
      <c r="A26" s="221"/>
      <c r="B26" s="221"/>
      <c r="C26" s="113" t="s">
        <v>486</v>
      </c>
      <c r="D26" s="113">
        <v>4</v>
      </c>
      <c r="E26" s="117" t="s">
        <v>92</v>
      </c>
      <c r="F26" s="112" t="s">
        <v>336</v>
      </c>
      <c r="G26" s="201"/>
      <c r="H26" s="201"/>
      <c r="I26" s="116"/>
      <c r="J26" s="201"/>
      <c r="K26" s="116"/>
      <c r="L26" s="131"/>
      <c r="M26" s="132"/>
      <c r="N26" s="131"/>
      <c r="O26" s="132">
        <f t="shared" si="3"/>
        <v>0</v>
      </c>
      <c r="P26" s="131"/>
      <c r="Q26" s="132">
        <f t="shared" si="4"/>
        <v>0.1</v>
      </c>
      <c r="R26" s="131"/>
      <c r="S26" s="133">
        <f t="shared" si="5"/>
        <v>0.1</v>
      </c>
      <c r="T26" s="113"/>
      <c r="U26" s="113"/>
      <c r="V26" s="102" t="s">
        <v>568</v>
      </c>
    </row>
    <row r="27" spans="1:22" ht="60" customHeight="1" x14ac:dyDescent="0.25">
      <c r="A27" s="221"/>
      <c r="B27" s="221"/>
      <c r="C27" s="113"/>
      <c r="D27" s="113"/>
      <c r="E27" s="117"/>
      <c r="F27" s="112" t="s">
        <v>337</v>
      </c>
      <c r="G27" s="201"/>
      <c r="H27" s="201"/>
      <c r="I27" s="116"/>
      <c r="J27" s="201"/>
      <c r="K27" s="116"/>
      <c r="L27" s="131"/>
      <c r="M27" s="132"/>
      <c r="N27" s="131"/>
      <c r="O27" s="132">
        <f t="shared" si="3"/>
        <v>0</v>
      </c>
      <c r="P27" s="131"/>
      <c r="Q27" s="132">
        <f t="shared" si="4"/>
        <v>0.1</v>
      </c>
      <c r="R27" s="131"/>
      <c r="S27" s="133">
        <f t="shared" si="5"/>
        <v>0.1</v>
      </c>
      <c r="T27" s="113"/>
      <c r="U27" s="113"/>
      <c r="V27" s="102" t="s">
        <v>568</v>
      </c>
    </row>
    <row r="28" spans="1:22" ht="60" customHeight="1" x14ac:dyDescent="0.25">
      <c r="A28" s="221"/>
      <c r="B28" s="221"/>
      <c r="C28" s="113" t="s">
        <v>487</v>
      </c>
      <c r="D28" s="124">
        <v>5</v>
      </c>
      <c r="E28" s="125" t="s">
        <v>95</v>
      </c>
      <c r="F28" s="123" t="s">
        <v>94</v>
      </c>
      <c r="G28" s="126"/>
      <c r="H28" s="126"/>
      <c r="I28" s="127"/>
      <c r="J28" s="126"/>
      <c r="K28" s="127"/>
      <c r="L28" s="142"/>
      <c r="M28" s="143">
        <v>3280000</v>
      </c>
      <c r="N28" s="142"/>
      <c r="O28" s="127">
        <f t="shared" si="3"/>
        <v>3444000</v>
      </c>
      <c r="P28" s="128"/>
      <c r="Q28" s="127">
        <f t="shared" si="4"/>
        <v>6560000.0999999996</v>
      </c>
      <c r="R28" s="128"/>
      <c r="S28" s="129">
        <f t="shared" si="5"/>
        <v>13284000.1</v>
      </c>
      <c r="T28" s="124"/>
      <c r="U28" s="124"/>
      <c r="V28" s="102" t="s">
        <v>568</v>
      </c>
    </row>
    <row r="29" spans="1:22" ht="60" customHeight="1" x14ac:dyDescent="0.25">
      <c r="A29" s="221"/>
      <c r="B29" s="221"/>
      <c r="C29" s="113" t="s">
        <v>488</v>
      </c>
      <c r="D29" s="113">
        <v>6</v>
      </c>
      <c r="E29" s="117" t="s">
        <v>96</v>
      </c>
      <c r="F29" s="112" t="s">
        <v>99</v>
      </c>
      <c r="G29" s="201"/>
      <c r="H29" s="201"/>
      <c r="I29" s="116"/>
      <c r="J29" s="201"/>
      <c r="K29" s="116"/>
      <c r="L29" s="131"/>
      <c r="M29" s="132"/>
      <c r="N29" s="131"/>
      <c r="O29" s="132">
        <f t="shared" si="3"/>
        <v>0</v>
      </c>
      <c r="P29" s="131"/>
      <c r="Q29" s="132">
        <f t="shared" si="4"/>
        <v>0.1</v>
      </c>
      <c r="R29" s="131"/>
      <c r="S29" s="133">
        <f t="shared" si="5"/>
        <v>0.1</v>
      </c>
      <c r="T29" s="113"/>
      <c r="U29" s="113"/>
      <c r="V29" s="102" t="s">
        <v>568</v>
      </c>
    </row>
    <row r="30" spans="1:22" ht="60" customHeight="1" x14ac:dyDescent="0.25">
      <c r="A30" s="221"/>
      <c r="B30" s="221"/>
      <c r="C30" s="113" t="s">
        <v>489</v>
      </c>
      <c r="D30" s="113">
        <v>7</v>
      </c>
      <c r="E30" s="117" t="s">
        <v>102</v>
      </c>
      <c r="F30" s="112" t="s">
        <v>101</v>
      </c>
      <c r="G30" s="201"/>
      <c r="H30" s="201"/>
      <c r="I30" s="116"/>
      <c r="J30" s="201"/>
      <c r="K30" s="116"/>
      <c r="L30" s="134"/>
      <c r="M30" s="132"/>
      <c r="N30" s="134"/>
      <c r="O30" s="132">
        <f t="shared" si="3"/>
        <v>0</v>
      </c>
      <c r="P30" s="134"/>
      <c r="Q30" s="132">
        <f t="shared" si="4"/>
        <v>0.1</v>
      </c>
      <c r="R30" s="134"/>
      <c r="S30" s="133">
        <f t="shared" si="5"/>
        <v>0.1</v>
      </c>
      <c r="T30" s="113"/>
      <c r="U30" s="113"/>
      <c r="V30" s="102" t="s">
        <v>568</v>
      </c>
    </row>
    <row r="31" spans="1:22" ht="60" customHeight="1" x14ac:dyDescent="0.25">
      <c r="A31" s="221"/>
      <c r="B31" s="221"/>
      <c r="C31" s="113" t="s">
        <v>490</v>
      </c>
      <c r="D31" s="113">
        <v>8</v>
      </c>
      <c r="E31" s="117" t="s">
        <v>105</v>
      </c>
      <c r="F31" s="112" t="s">
        <v>104</v>
      </c>
      <c r="G31" s="201"/>
      <c r="H31" s="201"/>
      <c r="I31" s="116"/>
      <c r="J31" s="201"/>
      <c r="K31" s="116"/>
      <c r="L31" s="134"/>
      <c r="M31" s="132"/>
      <c r="N31" s="134"/>
      <c r="O31" s="132">
        <f t="shared" si="3"/>
        <v>0</v>
      </c>
      <c r="P31" s="134"/>
      <c r="Q31" s="132">
        <f t="shared" si="4"/>
        <v>0.1</v>
      </c>
      <c r="R31" s="134"/>
      <c r="S31" s="133">
        <f t="shared" si="5"/>
        <v>0.1</v>
      </c>
      <c r="T31" s="113"/>
      <c r="U31" s="113"/>
      <c r="V31" s="102" t="s">
        <v>568</v>
      </c>
    </row>
    <row r="32" spans="1:22" ht="60" customHeight="1" x14ac:dyDescent="0.25">
      <c r="A32" s="221"/>
      <c r="B32" s="221"/>
      <c r="C32" s="136" t="s">
        <v>491</v>
      </c>
      <c r="D32" s="136" t="s">
        <v>338</v>
      </c>
      <c r="E32" s="137" t="s">
        <v>316</v>
      </c>
      <c r="F32" s="135"/>
      <c r="G32" s="138"/>
      <c r="H32" s="138"/>
      <c r="I32" s="139"/>
      <c r="J32" s="138"/>
      <c r="K32" s="139"/>
      <c r="L32" s="165"/>
      <c r="M32" s="141">
        <f>SUM(M33:M39)</f>
        <v>13680000</v>
      </c>
      <c r="N32" s="165"/>
      <c r="O32" s="141">
        <f>SUM(O33:O39)</f>
        <v>14364000</v>
      </c>
      <c r="P32" s="165"/>
      <c r="Q32" s="141">
        <f>SUM(Q33:Q39)</f>
        <v>27360000.700000003</v>
      </c>
      <c r="R32" s="165"/>
      <c r="S32" s="141">
        <f>SUM(S33:S39)</f>
        <v>55404000.700000003</v>
      </c>
      <c r="T32" s="136"/>
      <c r="U32" s="136"/>
    </row>
    <row r="33" spans="1:22" ht="60" customHeight="1" x14ac:dyDescent="0.25">
      <c r="A33" s="221"/>
      <c r="B33" s="221"/>
      <c r="C33" s="113" t="s">
        <v>497</v>
      </c>
      <c r="D33" s="113">
        <v>1</v>
      </c>
      <c r="E33" s="117" t="s">
        <v>339</v>
      </c>
      <c r="F33" s="112" t="s">
        <v>340</v>
      </c>
      <c r="G33" s="201"/>
      <c r="H33" s="201"/>
      <c r="I33" s="116"/>
      <c r="J33" s="201"/>
      <c r="K33" s="116"/>
      <c r="L33" s="134"/>
      <c r="M33" s="132"/>
      <c r="N33" s="134"/>
      <c r="O33" s="132">
        <f t="shared" ref="O33:O39" si="6">M33+(0.05*M33)</f>
        <v>0</v>
      </c>
      <c r="P33" s="134"/>
      <c r="Q33" s="132">
        <f t="shared" ref="Q33:Q39" si="7">M33+(0.1+M33)</f>
        <v>0.1</v>
      </c>
      <c r="R33" s="134"/>
      <c r="S33" s="133">
        <f t="shared" ref="S33:S39" si="8">M33+O33+Q33</f>
        <v>0.1</v>
      </c>
      <c r="T33" s="113"/>
      <c r="U33" s="113"/>
      <c r="V33" s="102" t="s">
        <v>568</v>
      </c>
    </row>
    <row r="34" spans="1:22" ht="60" customHeight="1" x14ac:dyDescent="0.25">
      <c r="A34" s="221"/>
      <c r="B34" s="221"/>
      <c r="C34" s="113" t="s">
        <v>496</v>
      </c>
      <c r="D34" s="113">
        <v>2</v>
      </c>
      <c r="E34" s="117" t="s">
        <v>341</v>
      </c>
      <c r="F34" s="112" t="s">
        <v>342</v>
      </c>
      <c r="G34" s="201"/>
      <c r="H34" s="201"/>
      <c r="I34" s="116"/>
      <c r="J34" s="201"/>
      <c r="K34" s="116"/>
      <c r="L34" s="134"/>
      <c r="M34" s="132"/>
      <c r="N34" s="134"/>
      <c r="O34" s="132">
        <f t="shared" si="6"/>
        <v>0</v>
      </c>
      <c r="P34" s="134"/>
      <c r="Q34" s="132">
        <f t="shared" si="7"/>
        <v>0.1</v>
      </c>
      <c r="R34" s="134"/>
      <c r="S34" s="133">
        <f t="shared" si="8"/>
        <v>0.1</v>
      </c>
      <c r="T34" s="113"/>
      <c r="U34" s="113"/>
      <c r="V34" s="102" t="s">
        <v>568</v>
      </c>
    </row>
    <row r="35" spans="1:22" ht="60" customHeight="1" x14ac:dyDescent="0.25">
      <c r="A35" s="221"/>
      <c r="B35" s="221"/>
      <c r="C35" s="113" t="s">
        <v>495</v>
      </c>
      <c r="D35" s="113">
        <v>3</v>
      </c>
      <c r="E35" s="117" t="s">
        <v>343</v>
      </c>
      <c r="F35" s="112" t="s">
        <v>344</v>
      </c>
      <c r="G35" s="201"/>
      <c r="H35" s="201"/>
      <c r="I35" s="116"/>
      <c r="J35" s="201"/>
      <c r="K35" s="116"/>
      <c r="L35" s="134"/>
      <c r="M35" s="132"/>
      <c r="N35" s="134"/>
      <c r="O35" s="132">
        <f t="shared" si="6"/>
        <v>0</v>
      </c>
      <c r="P35" s="134"/>
      <c r="Q35" s="132">
        <f t="shared" si="7"/>
        <v>0.1</v>
      </c>
      <c r="R35" s="134"/>
      <c r="S35" s="133">
        <f t="shared" si="8"/>
        <v>0.1</v>
      </c>
      <c r="T35" s="113"/>
      <c r="U35" s="113"/>
      <c r="V35" s="102" t="s">
        <v>568</v>
      </c>
    </row>
    <row r="36" spans="1:22" ht="60" customHeight="1" x14ac:dyDescent="0.25">
      <c r="A36" s="221"/>
      <c r="B36" s="221"/>
      <c r="C36" s="113" t="s">
        <v>494</v>
      </c>
      <c r="D36" s="113">
        <v>4</v>
      </c>
      <c r="E36" s="117" t="s">
        <v>345</v>
      </c>
      <c r="F36" s="112" t="s">
        <v>346</v>
      </c>
      <c r="G36" s="201"/>
      <c r="H36" s="201"/>
      <c r="I36" s="116"/>
      <c r="J36" s="201"/>
      <c r="K36" s="116"/>
      <c r="L36" s="134"/>
      <c r="M36" s="132"/>
      <c r="N36" s="134"/>
      <c r="O36" s="132">
        <f t="shared" si="6"/>
        <v>0</v>
      </c>
      <c r="P36" s="134"/>
      <c r="Q36" s="132">
        <f t="shared" si="7"/>
        <v>0.1</v>
      </c>
      <c r="R36" s="134"/>
      <c r="S36" s="133">
        <f t="shared" si="8"/>
        <v>0.1</v>
      </c>
      <c r="T36" s="113"/>
      <c r="U36" s="113"/>
      <c r="V36" s="102" t="s">
        <v>568</v>
      </c>
    </row>
    <row r="37" spans="1:22" ht="60" customHeight="1" x14ac:dyDescent="0.25">
      <c r="A37" s="221"/>
      <c r="B37" s="221"/>
      <c r="C37" s="113" t="s">
        <v>493</v>
      </c>
      <c r="D37" s="113">
        <v>5</v>
      </c>
      <c r="E37" s="117" t="s">
        <v>347</v>
      </c>
      <c r="F37" s="112" t="s">
        <v>348</v>
      </c>
      <c r="G37" s="201"/>
      <c r="H37" s="201"/>
      <c r="I37" s="116"/>
      <c r="J37" s="201"/>
      <c r="K37" s="116"/>
      <c r="L37" s="134"/>
      <c r="M37" s="132"/>
      <c r="N37" s="134"/>
      <c r="O37" s="132">
        <f t="shared" si="6"/>
        <v>0</v>
      </c>
      <c r="P37" s="134"/>
      <c r="Q37" s="132">
        <f t="shared" si="7"/>
        <v>0.1</v>
      </c>
      <c r="R37" s="134"/>
      <c r="S37" s="133">
        <f t="shared" si="8"/>
        <v>0.1</v>
      </c>
      <c r="T37" s="113"/>
      <c r="U37" s="113"/>
      <c r="V37" s="102" t="s">
        <v>568</v>
      </c>
    </row>
    <row r="38" spans="1:22" ht="60" customHeight="1" x14ac:dyDescent="0.25">
      <c r="A38" s="221"/>
      <c r="B38" s="221"/>
      <c r="C38" s="124" t="s">
        <v>492</v>
      </c>
      <c r="D38" s="124">
        <v>6</v>
      </c>
      <c r="E38" s="125" t="s">
        <v>317</v>
      </c>
      <c r="F38" s="123" t="s">
        <v>349</v>
      </c>
      <c r="G38" s="126"/>
      <c r="H38" s="126"/>
      <c r="I38" s="127"/>
      <c r="J38" s="126"/>
      <c r="K38" s="127"/>
      <c r="L38" s="146"/>
      <c r="M38" s="143">
        <v>13680000</v>
      </c>
      <c r="N38" s="146"/>
      <c r="O38" s="127">
        <f t="shared" si="6"/>
        <v>14364000</v>
      </c>
      <c r="P38" s="128"/>
      <c r="Q38" s="127">
        <f t="shared" si="7"/>
        <v>27360000.100000001</v>
      </c>
      <c r="R38" s="128"/>
      <c r="S38" s="129">
        <f t="shared" si="8"/>
        <v>55404000.100000001</v>
      </c>
      <c r="T38" s="124"/>
      <c r="U38" s="124"/>
      <c r="V38" s="102" t="s">
        <v>568</v>
      </c>
    </row>
    <row r="39" spans="1:22" ht="60" customHeight="1" x14ac:dyDescent="0.25">
      <c r="A39" s="221"/>
      <c r="B39" s="221"/>
      <c r="C39" s="113" t="s">
        <v>498</v>
      </c>
      <c r="D39" s="113">
        <v>7</v>
      </c>
      <c r="E39" s="117" t="s">
        <v>350</v>
      </c>
      <c r="F39" s="112" t="s">
        <v>351</v>
      </c>
      <c r="G39" s="201"/>
      <c r="H39" s="201"/>
      <c r="I39" s="116"/>
      <c r="J39" s="201"/>
      <c r="K39" s="116"/>
      <c r="L39" s="134"/>
      <c r="M39" s="132"/>
      <c r="N39" s="134"/>
      <c r="O39" s="132">
        <f t="shared" si="6"/>
        <v>0</v>
      </c>
      <c r="P39" s="134"/>
      <c r="Q39" s="132">
        <f t="shared" si="7"/>
        <v>0.1</v>
      </c>
      <c r="R39" s="134"/>
      <c r="S39" s="133">
        <f t="shared" si="8"/>
        <v>0.1</v>
      </c>
      <c r="T39" s="113"/>
      <c r="U39" s="113"/>
      <c r="V39" s="102" t="s">
        <v>568</v>
      </c>
    </row>
    <row r="40" spans="1:22" ht="60" customHeight="1" x14ac:dyDescent="0.25">
      <c r="A40" s="221"/>
      <c r="B40" s="221"/>
      <c r="C40" s="136" t="s">
        <v>499</v>
      </c>
      <c r="D40" s="136" t="s">
        <v>370</v>
      </c>
      <c r="E40" s="137" t="s">
        <v>371</v>
      </c>
      <c r="F40" s="135" t="s">
        <v>372</v>
      </c>
      <c r="G40" s="138"/>
      <c r="H40" s="138"/>
      <c r="I40" s="139"/>
      <c r="J40" s="138"/>
      <c r="K40" s="139"/>
      <c r="L40" s="165"/>
      <c r="M40" s="141">
        <f>SUM(M41:M50)</f>
        <v>5100000</v>
      </c>
      <c r="N40" s="165"/>
      <c r="O40" s="141">
        <f>SUM(O41:O50)</f>
        <v>5355000</v>
      </c>
      <c r="P40" s="165"/>
      <c r="Q40" s="141">
        <f>SUM(Q41:Q50)</f>
        <v>10200000.999999996</v>
      </c>
      <c r="R40" s="165"/>
      <c r="S40" s="141">
        <f>SUM(S41:S50)</f>
        <v>20655001.000000015</v>
      </c>
      <c r="T40" s="136"/>
      <c r="U40" s="136"/>
    </row>
    <row r="41" spans="1:22" ht="60" customHeight="1" x14ac:dyDescent="0.25">
      <c r="A41" s="221"/>
      <c r="B41" s="221"/>
      <c r="C41" s="113" t="s">
        <v>500</v>
      </c>
      <c r="D41" s="113">
        <v>1</v>
      </c>
      <c r="E41" s="117" t="s">
        <v>462</v>
      </c>
      <c r="F41" s="112" t="s">
        <v>564</v>
      </c>
      <c r="G41" s="201"/>
      <c r="H41" s="201"/>
      <c r="I41" s="116"/>
      <c r="J41" s="201"/>
      <c r="K41" s="116"/>
      <c r="L41" s="134"/>
      <c r="M41" s="132">
        <v>5100000</v>
      </c>
      <c r="N41" s="134"/>
      <c r="O41" s="132">
        <f t="shared" ref="O41:O50" si="9">M41+(0.05*M41)</f>
        <v>5355000</v>
      </c>
      <c r="P41" s="134"/>
      <c r="Q41" s="132">
        <f t="shared" ref="Q41:Q50" si="10">M41+(0.1+M41)</f>
        <v>10200000.1</v>
      </c>
      <c r="R41" s="134"/>
      <c r="S41" s="133">
        <f t="shared" ref="S41:S50" si="11">M41+O41+Q41</f>
        <v>20655000.100000001</v>
      </c>
      <c r="T41" s="113"/>
      <c r="U41" s="113"/>
      <c r="V41" s="102" t="s">
        <v>568</v>
      </c>
    </row>
    <row r="42" spans="1:22" ht="60" customHeight="1" x14ac:dyDescent="0.25">
      <c r="A42" s="221"/>
      <c r="B42" s="221"/>
      <c r="C42" s="113" t="s">
        <v>501</v>
      </c>
      <c r="D42" s="113"/>
      <c r="E42" s="117" t="s">
        <v>373</v>
      </c>
      <c r="F42" s="112" t="s">
        <v>374</v>
      </c>
      <c r="G42" s="201"/>
      <c r="H42" s="201"/>
      <c r="I42" s="116"/>
      <c r="J42" s="201"/>
      <c r="K42" s="116"/>
      <c r="L42" s="134"/>
      <c r="M42" s="132"/>
      <c r="N42" s="134"/>
      <c r="O42" s="132">
        <f t="shared" si="9"/>
        <v>0</v>
      </c>
      <c r="P42" s="134"/>
      <c r="Q42" s="132">
        <f t="shared" si="10"/>
        <v>0.1</v>
      </c>
      <c r="R42" s="134"/>
      <c r="S42" s="133">
        <f t="shared" si="11"/>
        <v>0.1</v>
      </c>
      <c r="T42" s="113"/>
      <c r="U42" s="113"/>
      <c r="V42" s="102" t="s">
        <v>568</v>
      </c>
    </row>
    <row r="43" spans="1:22" ht="60" customHeight="1" x14ac:dyDescent="0.25">
      <c r="A43" s="221"/>
      <c r="B43" s="221"/>
      <c r="C43" s="113"/>
      <c r="D43" s="113"/>
      <c r="E43" s="117"/>
      <c r="F43" s="112" t="s">
        <v>375</v>
      </c>
      <c r="G43" s="201"/>
      <c r="H43" s="201"/>
      <c r="I43" s="116"/>
      <c r="J43" s="201"/>
      <c r="K43" s="116"/>
      <c r="L43" s="134"/>
      <c r="M43" s="132"/>
      <c r="N43" s="134"/>
      <c r="O43" s="132">
        <f t="shared" si="9"/>
        <v>0</v>
      </c>
      <c r="P43" s="134"/>
      <c r="Q43" s="132">
        <f t="shared" si="10"/>
        <v>0.1</v>
      </c>
      <c r="R43" s="134"/>
      <c r="S43" s="133">
        <f t="shared" si="11"/>
        <v>0.1</v>
      </c>
      <c r="T43" s="113"/>
      <c r="U43" s="113"/>
      <c r="V43" s="102" t="s">
        <v>568</v>
      </c>
    </row>
    <row r="44" spans="1:22" ht="60" customHeight="1" x14ac:dyDescent="0.25">
      <c r="A44" s="221"/>
      <c r="B44" s="221"/>
      <c r="C44" s="113" t="s">
        <v>502</v>
      </c>
      <c r="D44" s="113">
        <v>2</v>
      </c>
      <c r="E44" s="117" t="s">
        <v>376</v>
      </c>
      <c r="F44" s="112" t="s">
        <v>377</v>
      </c>
      <c r="G44" s="201"/>
      <c r="H44" s="201"/>
      <c r="I44" s="116"/>
      <c r="J44" s="201"/>
      <c r="K44" s="116"/>
      <c r="L44" s="134"/>
      <c r="M44" s="132"/>
      <c r="N44" s="134"/>
      <c r="O44" s="132">
        <f t="shared" si="9"/>
        <v>0</v>
      </c>
      <c r="P44" s="134"/>
      <c r="Q44" s="132">
        <f t="shared" si="10"/>
        <v>0.1</v>
      </c>
      <c r="R44" s="134"/>
      <c r="S44" s="133">
        <f t="shared" si="11"/>
        <v>0.1</v>
      </c>
      <c r="T44" s="113"/>
      <c r="U44" s="113"/>
      <c r="V44" s="102" t="s">
        <v>568</v>
      </c>
    </row>
    <row r="45" spans="1:22" ht="60" customHeight="1" x14ac:dyDescent="0.25">
      <c r="A45" s="221"/>
      <c r="B45" s="221"/>
      <c r="C45" s="113"/>
      <c r="D45" s="113"/>
      <c r="E45" s="117"/>
      <c r="F45" s="112" t="s">
        <v>378</v>
      </c>
      <c r="G45" s="201"/>
      <c r="H45" s="201"/>
      <c r="I45" s="116"/>
      <c r="J45" s="201"/>
      <c r="K45" s="116"/>
      <c r="L45" s="134"/>
      <c r="M45" s="132"/>
      <c r="N45" s="134"/>
      <c r="O45" s="132">
        <f t="shared" si="9"/>
        <v>0</v>
      </c>
      <c r="P45" s="134"/>
      <c r="Q45" s="132">
        <f t="shared" si="10"/>
        <v>0.1</v>
      </c>
      <c r="R45" s="134"/>
      <c r="S45" s="133">
        <f t="shared" si="11"/>
        <v>0.1</v>
      </c>
      <c r="T45" s="113"/>
      <c r="U45" s="113"/>
      <c r="V45" s="102" t="s">
        <v>568</v>
      </c>
    </row>
    <row r="46" spans="1:22" ht="60" customHeight="1" x14ac:dyDescent="0.25">
      <c r="A46" s="221"/>
      <c r="B46" s="221"/>
      <c r="C46" s="113" t="s">
        <v>503</v>
      </c>
      <c r="D46" s="113">
        <v>3</v>
      </c>
      <c r="E46" s="117" t="s">
        <v>379</v>
      </c>
      <c r="F46" s="112" t="s">
        <v>380</v>
      </c>
      <c r="G46" s="201"/>
      <c r="H46" s="201"/>
      <c r="I46" s="116"/>
      <c r="J46" s="201"/>
      <c r="K46" s="116"/>
      <c r="L46" s="134"/>
      <c r="M46" s="132"/>
      <c r="N46" s="134"/>
      <c r="O46" s="132">
        <f t="shared" si="9"/>
        <v>0</v>
      </c>
      <c r="P46" s="134"/>
      <c r="Q46" s="132">
        <f t="shared" si="10"/>
        <v>0.1</v>
      </c>
      <c r="R46" s="134"/>
      <c r="S46" s="133">
        <f t="shared" si="11"/>
        <v>0.1</v>
      </c>
      <c r="T46" s="113"/>
      <c r="U46" s="113"/>
      <c r="V46" s="102" t="s">
        <v>568</v>
      </c>
    </row>
    <row r="47" spans="1:22" ht="60" customHeight="1" x14ac:dyDescent="0.25">
      <c r="A47" s="221"/>
      <c r="B47" s="221"/>
      <c r="C47" s="113" t="s">
        <v>504</v>
      </c>
      <c r="D47" s="113">
        <v>4</v>
      </c>
      <c r="E47" s="117" t="s">
        <v>381</v>
      </c>
      <c r="F47" s="112" t="s">
        <v>382</v>
      </c>
      <c r="G47" s="201"/>
      <c r="H47" s="201"/>
      <c r="I47" s="116"/>
      <c r="J47" s="201"/>
      <c r="K47" s="116"/>
      <c r="L47" s="134"/>
      <c r="M47" s="132"/>
      <c r="N47" s="134"/>
      <c r="O47" s="132">
        <f t="shared" si="9"/>
        <v>0</v>
      </c>
      <c r="P47" s="134"/>
      <c r="Q47" s="132">
        <f t="shared" si="10"/>
        <v>0.1</v>
      </c>
      <c r="R47" s="134"/>
      <c r="S47" s="133">
        <f t="shared" si="11"/>
        <v>0.1</v>
      </c>
      <c r="T47" s="113"/>
      <c r="U47" s="113"/>
      <c r="V47" s="102" t="s">
        <v>568</v>
      </c>
    </row>
    <row r="48" spans="1:22" ht="60" customHeight="1" x14ac:dyDescent="0.25">
      <c r="A48" s="221"/>
      <c r="B48" s="221"/>
      <c r="C48" s="113" t="s">
        <v>505</v>
      </c>
      <c r="D48" s="113">
        <v>5</v>
      </c>
      <c r="E48" s="117" t="s">
        <v>383</v>
      </c>
      <c r="F48" s="112" t="s">
        <v>384</v>
      </c>
      <c r="G48" s="201"/>
      <c r="H48" s="201"/>
      <c r="I48" s="116"/>
      <c r="J48" s="201"/>
      <c r="K48" s="116"/>
      <c r="L48" s="134"/>
      <c r="M48" s="132"/>
      <c r="N48" s="134"/>
      <c r="O48" s="132">
        <f t="shared" si="9"/>
        <v>0</v>
      </c>
      <c r="P48" s="134"/>
      <c r="Q48" s="132">
        <f t="shared" si="10"/>
        <v>0.1</v>
      </c>
      <c r="R48" s="134"/>
      <c r="S48" s="133">
        <f t="shared" si="11"/>
        <v>0.1</v>
      </c>
      <c r="T48" s="113"/>
      <c r="U48" s="113"/>
      <c r="V48" s="102" t="s">
        <v>568</v>
      </c>
    </row>
    <row r="49" spans="1:22" ht="60" customHeight="1" x14ac:dyDescent="0.25">
      <c r="A49" s="221"/>
      <c r="B49" s="221"/>
      <c r="C49" s="113" t="s">
        <v>506</v>
      </c>
      <c r="D49" s="113">
        <v>6</v>
      </c>
      <c r="E49" s="117" t="s">
        <v>385</v>
      </c>
      <c r="F49" s="112" t="s">
        <v>386</v>
      </c>
      <c r="G49" s="201"/>
      <c r="H49" s="201"/>
      <c r="I49" s="116"/>
      <c r="J49" s="201"/>
      <c r="K49" s="116"/>
      <c r="L49" s="134"/>
      <c r="M49" s="132"/>
      <c r="N49" s="134"/>
      <c r="O49" s="132">
        <f t="shared" si="9"/>
        <v>0</v>
      </c>
      <c r="P49" s="134"/>
      <c r="Q49" s="132">
        <f t="shared" si="10"/>
        <v>0.1</v>
      </c>
      <c r="R49" s="134"/>
      <c r="S49" s="133">
        <f t="shared" si="11"/>
        <v>0.1</v>
      </c>
      <c r="T49" s="113"/>
      <c r="U49" s="113"/>
      <c r="V49" s="102" t="s">
        <v>568</v>
      </c>
    </row>
    <row r="50" spans="1:22" ht="60" customHeight="1" x14ac:dyDescent="0.25">
      <c r="A50" s="221"/>
      <c r="B50" s="221"/>
      <c r="C50" s="113" t="s">
        <v>507</v>
      </c>
      <c r="D50" s="113">
        <v>7</v>
      </c>
      <c r="E50" s="117" t="s">
        <v>387</v>
      </c>
      <c r="F50" s="112" t="s">
        <v>388</v>
      </c>
      <c r="G50" s="201"/>
      <c r="H50" s="201"/>
      <c r="I50" s="116"/>
      <c r="J50" s="201"/>
      <c r="K50" s="116"/>
      <c r="L50" s="134"/>
      <c r="M50" s="132"/>
      <c r="N50" s="134"/>
      <c r="O50" s="132">
        <f t="shared" si="9"/>
        <v>0</v>
      </c>
      <c r="P50" s="134"/>
      <c r="Q50" s="132">
        <f t="shared" si="10"/>
        <v>0.1</v>
      </c>
      <c r="R50" s="134"/>
      <c r="S50" s="133">
        <f t="shared" si="11"/>
        <v>0.1</v>
      </c>
      <c r="T50" s="113"/>
      <c r="U50" s="113"/>
      <c r="V50" s="102" t="s">
        <v>568</v>
      </c>
    </row>
    <row r="51" spans="1:22" s="111" customFormat="1" ht="60" customHeight="1" x14ac:dyDescent="0.25">
      <c r="A51" s="221"/>
      <c r="B51" s="221"/>
      <c r="C51" s="136" t="s">
        <v>508</v>
      </c>
      <c r="D51" s="136" t="s">
        <v>389</v>
      </c>
      <c r="E51" s="137" t="s">
        <v>109</v>
      </c>
      <c r="F51" s="137" t="s">
        <v>110</v>
      </c>
      <c r="G51" s="186"/>
      <c r="H51" s="138"/>
      <c r="I51" s="139"/>
      <c r="J51" s="138"/>
      <c r="K51" s="139"/>
      <c r="L51" s="140"/>
      <c r="M51" s="141">
        <f>SUM(M52:M63)</f>
        <v>142017300</v>
      </c>
      <c r="N51" s="140"/>
      <c r="O51" s="141">
        <f>SUM(O52:O63)</f>
        <v>149118165</v>
      </c>
      <c r="P51" s="140"/>
      <c r="Q51" s="141">
        <f>SUM(Q52:Q63)</f>
        <v>284034601.20000005</v>
      </c>
      <c r="R51" s="140"/>
      <c r="S51" s="141">
        <f>SUM(S52:S63)</f>
        <v>575170066.20000005</v>
      </c>
      <c r="T51" s="136"/>
      <c r="U51" s="136" t="s">
        <v>112</v>
      </c>
    </row>
    <row r="52" spans="1:22" ht="60" customHeight="1" x14ac:dyDescent="0.25">
      <c r="A52" s="221"/>
      <c r="B52" s="221"/>
      <c r="C52" s="113" t="s">
        <v>509</v>
      </c>
      <c r="D52" s="124">
        <v>1</v>
      </c>
      <c r="E52" s="125" t="s">
        <v>138</v>
      </c>
      <c r="F52" s="125" t="s">
        <v>141</v>
      </c>
      <c r="G52" s="126"/>
      <c r="H52" s="126"/>
      <c r="I52" s="127"/>
      <c r="J52" s="126"/>
      <c r="K52" s="127"/>
      <c r="L52" s="142"/>
      <c r="M52" s="143">
        <v>1410500</v>
      </c>
      <c r="N52" s="142"/>
      <c r="O52" s="143">
        <f t="shared" ref="O52:O63" si="12">M52+(0.05*M52)</f>
        <v>1481025</v>
      </c>
      <c r="P52" s="142"/>
      <c r="Q52" s="143">
        <f t="shared" ref="Q52:Q63" si="13">M52+(0.1+M52)</f>
        <v>2821000.1</v>
      </c>
      <c r="R52" s="142"/>
      <c r="S52" s="144">
        <f t="shared" ref="S52:S63" si="14">M52+O52+Q52</f>
        <v>5712525.0999999996</v>
      </c>
      <c r="T52" s="124"/>
      <c r="U52" s="124"/>
      <c r="V52" s="102" t="s">
        <v>568</v>
      </c>
    </row>
    <row r="53" spans="1:22" ht="60" customHeight="1" x14ac:dyDescent="0.25">
      <c r="A53" s="221"/>
      <c r="B53" s="221"/>
      <c r="C53" s="193" t="s">
        <v>510</v>
      </c>
      <c r="D53" s="170">
        <v>2</v>
      </c>
      <c r="E53" s="169" t="s">
        <v>142</v>
      </c>
      <c r="F53" s="169" t="s">
        <v>146</v>
      </c>
      <c r="G53" s="171"/>
      <c r="H53" s="171"/>
      <c r="I53" s="172"/>
      <c r="J53" s="171"/>
      <c r="K53" s="172"/>
      <c r="L53" s="173"/>
      <c r="M53" s="174">
        <v>25287600</v>
      </c>
      <c r="N53" s="173"/>
      <c r="O53" s="174">
        <f t="shared" si="12"/>
        <v>26551980</v>
      </c>
      <c r="P53" s="173"/>
      <c r="Q53" s="174">
        <f t="shared" si="13"/>
        <v>50575200.100000001</v>
      </c>
      <c r="R53" s="173"/>
      <c r="S53" s="175">
        <f t="shared" si="14"/>
        <v>102414780.09999999</v>
      </c>
      <c r="T53" s="168"/>
      <c r="U53" s="168"/>
      <c r="V53" s="102" t="s">
        <v>568</v>
      </c>
    </row>
    <row r="54" spans="1:22" ht="60" customHeight="1" x14ac:dyDescent="0.25">
      <c r="A54" s="221"/>
      <c r="B54" s="221"/>
      <c r="C54" s="198" t="s">
        <v>511</v>
      </c>
      <c r="D54" s="194">
        <v>3</v>
      </c>
      <c r="E54" s="195" t="s">
        <v>147</v>
      </c>
      <c r="F54" s="195" t="s">
        <v>151</v>
      </c>
      <c r="G54" s="188"/>
      <c r="H54" s="188"/>
      <c r="I54" s="189"/>
      <c r="J54" s="188"/>
      <c r="K54" s="189"/>
      <c r="L54" s="190"/>
      <c r="M54" s="191"/>
      <c r="N54" s="190"/>
      <c r="O54" s="191">
        <f t="shared" si="12"/>
        <v>0</v>
      </c>
      <c r="P54" s="190"/>
      <c r="Q54" s="191">
        <f t="shared" si="13"/>
        <v>0.1</v>
      </c>
      <c r="R54" s="190"/>
      <c r="S54" s="192">
        <f t="shared" si="14"/>
        <v>0.1</v>
      </c>
      <c r="T54" s="193"/>
      <c r="U54" s="193"/>
      <c r="V54" s="102" t="s">
        <v>568</v>
      </c>
    </row>
    <row r="55" spans="1:22" ht="60" customHeight="1" x14ac:dyDescent="0.25">
      <c r="A55" s="221"/>
      <c r="B55" s="221"/>
      <c r="C55" s="113" t="s">
        <v>512</v>
      </c>
      <c r="D55" s="124">
        <v>4</v>
      </c>
      <c r="E55" s="125" t="s">
        <v>154</v>
      </c>
      <c r="F55" s="125" t="s">
        <v>159</v>
      </c>
      <c r="G55" s="126"/>
      <c r="H55" s="126"/>
      <c r="I55" s="127"/>
      <c r="J55" s="126"/>
      <c r="K55" s="127"/>
      <c r="L55" s="142"/>
      <c r="M55" s="143">
        <v>31221200</v>
      </c>
      <c r="N55" s="142"/>
      <c r="O55" s="127">
        <f t="shared" si="12"/>
        <v>32782260</v>
      </c>
      <c r="P55" s="128"/>
      <c r="Q55" s="127">
        <f t="shared" si="13"/>
        <v>62442400.100000001</v>
      </c>
      <c r="R55" s="128"/>
      <c r="S55" s="129">
        <f t="shared" si="14"/>
        <v>126445860.09999999</v>
      </c>
      <c r="T55" s="124"/>
      <c r="U55" s="124"/>
      <c r="V55" s="102" t="s">
        <v>568</v>
      </c>
    </row>
    <row r="56" spans="1:22" ht="60" customHeight="1" x14ac:dyDescent="0.25">
      <c r="A56" s="221"/>
      <c r="B56" s="221"/>
      <c r="C56" s="113" t="s">
        <v>513</v>
      </c>
      <c r="D56" s="124">
        <v>5</v>
      </c>
      <c r="E56" s="125" t="s">
        <v>132</v>
      </c>
      <c r="F56" s="125" t="s">
        <v>136</v>
      </c>
      <c r="G56" s="126"/>
      <c r="H56" s="126"/>
      <c r="I56" s="127"/>
      <c r="J56" s="161"/>
      <c r="K56" s="143"/>
      <c r="L56" s="142"/>
      <c r="M56" s="143">
        <v>3938000</v>
      </c>
      <c r="N56" s="142"/>
      <c r="O56" s="127">
        <f t="shared" si="12"/>
        <v>4134900</v>
      </c>
      <c r="P56" s="128"/>
      <c r="Q56" s="127">
        <f t="shared" si="13"/>
        <v>7876000.0999999996</v>
      </c>
      <c r="R56" s="128"/>
      <c r="S56" s="129">
        <f t="shared" si="14"/>
        <v>15948900.1</v>
      </c>
      <c r="T56" s="124"/>
      <c r="U56" s="124"/>
      <c r="V56" s="102" t="s">
        <v>568</v>
      </c>
    </row>
    <row r="57" spans="1:22" ht="60" customHeight="1" x14ac:dyDescent="0.25">
      <c r="A57" s="221"/>
      <c r="B57" s="221"/>
      <c r="C57" s="113"/>
      <c r="D57" s="124"/>
      <c r="E57" s="125"/>
      <c r="F57" s="125" t="s">
        <v>137</v>
      </c>
      <c r="G57" s="126"/>
      <c r="H57" s="126"/>
      <c r="I57" s="127"/>
      <c r="J57" s="126"/>
      <c r="K57" s="127"/>
      <c r="L57" s="142"/>
      <c r="M57" s="143"/>
      <c r="N57" s="142"/>
      <c r="O57" s="143">
        <f t="shared" si="12"/>
        <v>0</v>
      </c>
      <c r="P57" s="142"/>
      <c r="Q57" s="143">
        <f t="shared" si="13"/>
        <v>0.1</v>
      </c>
      <c r="R57" s="142"/>
      <c r="S57" s="144">
        <f t="shared" si="14"/>
        <v>0.1</v>
      </c>
      <c r="T57" s="124"/>
      <c r="U57" s="124"/>
      <c r="V57" s="102" t="s">
        <v>568</v>
      </c>
    </row>
    <row r="58" spans="1:22" ht="60" customHeight="1" x14ac:dyDescent="0.25">
      <c r="A58" s="221"/>
      <c r="B58" s="221"/>
      <c r="C58" s="113" t="s">
        <v>514</v>
      </c>
      <c r="D58" s="113">
        <v>6</v>
      </c>
      <c r="E58" s="119" t="s">
        <v>152</v>
      </c>
      <c r="F58" s="117" t="s">
        <v>390</v>
      </c>
      <c r="G58" s="201"/>
      <c r="H58" s="201"/>
      <c r="I58" s="116"/>
      <c r="J58" s="201"/>
      <c r="K58" s="116"/>
      <c r="L58" s="131"/>
      <c r="M58" s="132">
        <v>2400000</v>
      </c>
      <c r="N58" s="131"/>
      <c r="O58" s="132">
        <f t="shared" si="12"/>
        <v>2520000</v>
      </c>
      <c r="P58" s="131"/>
      <c r="Q58" s="132">
        <f t="shared" si="13"/>
        <v>4800000.0999999996</v>
      </c>
      <c r="R58" s="131"/>
      <c r="S58" s="133">
        <f t="shared" si="14"/>
        <v>9720000.0999999996</v>
      </c>
      <c r="T58" s="113"/>
      <c r="U58" s="113"/>
      <c r="V58" s="102" t="s">
        <v>568</v>
      </c>
    </row>
    <row r="59" spans="1:22" ht="60" customHeight="1" x14ac:dyDescent="0.25">
      <c r="A59" s="221"/>
      <c r="B59" s="221"/>
      <c r="C59" s="113" t="s">
        <v>515</v>
      </c>
      <c r="D59" s="113">
        <v>7</v>
      </c>
      <c r="E59" s="119" t="s">
        <v>391</v>
      </c>
      <c r="F59" s="117" t="s">
        <v>392</v>
      </c>
      <c r="G59" s="201"/>
      <c r="H59" s="201"/>
      <c r="I59" s="116"/>
      <c r="J59" s="201"/>
      <c r="K59" s="116"/>
      <c r="L59" s="131"/>
      <c r="M59" s="132"/>
      <c r="N59" s="131"/>
      <c r="O59" s="132">
        <f t="shared" si="12"/>
        <v>0</v>
      </c>
      <c r="P59" s="131"/>
      <c r="Q59" s="132">
        <f t="shared" si="13"/>
        <v>0.1</v>
      </c>
      <c r="R59" s="131"/>
      <c r="S59" s="133">
        <f t="shared" si="14"/>
        <v>0.1</v>
      </c>
      <c r="T59" s="113"/>
      <c r="U59" s="113"/>
      <c r="V59" s="102" t="s">
        <v>568</v>
      </c>
    </row>
    <row r="60" spans="1:22" ht="60" customHeight="1" x14ac:dyDescent="0.25">
      <c r="A60" s="221"/>
      <c r="B60" s="221"/>
      <c r="C60" s="113" t="s">
        <v>516</v>
      </c>
      <c r="D60" s="113">
        <v>8</v>
      </c>
      <c r="E60" s="119" t="s">
        <v>166</v>
      </c>
      <c r="F60" s="117" t="s">
        <v>167</v>
      </c>
      <c r="G60" s="201"/>
      <c r="H60" s="201"/>
      <c r="I60" s="116"/>
      <c r="J60" s="201"/>
      <c r="K60" s="116"/>
      <c r="L60" s="131"/>
      <c r="M60" s="132"/>
      <c r="N60" s="131"/>
      <c r="O60" s="132">
        <f t="shared" si="12"/>
        <v>0</v>
      </c>
      <c r="P60" s="131"/>
      <c r="Q60" s="132">
        <f t="shared" si="13"/>
        <v>0.1</v>
      </c>
      <c r="R60" s="131"/>
      <c r="S60" s="133">
        <f t="shared" si="14"/>
        <v>0.1</v>
      </c>
      <c r="T60" s="113"/>
      <c r="U60" s="113"/>
      <c r="V60" s="102" t="s">
        <v>568</v>
      </c>
    </row>
    <row r="61" spans="1:22" ht="60" customHeight="1" x14ac:dyDescent="0.25">
      <c r="A61" s="221"/>
      <c r="B61" s="221"/>
      <c r="C61" s="113" t="s">
        <v>517</v>
      </c>
      <c r="D61" s="124">
        <v>9</v>
      </c>
      <c r="E61" s="125" t="s">
        <v>169</v>
      </c>
      <c r="F61" s="125"/>
      <c r="G61" s="126"/>
      <c r="H61" s="126"/>
      <c r="I61" s="143"/>
      <c r="J61" s="161"/>
      <c r="K61" s="143"/>
      <c r="L61" s="142"/>
      <c r="M61" s="143">
        <v>77760000</v>
      </c>
      <c r="N61" s="142"/>
      <c r="O61" s="127">
        <f t="shared" si="12"/>
        <v>81648000</v>
      </c>
      <c r="P61" s="128"/>
      <c r="Q61" s="127">
        <f t="shared" si="13"/>
        <v>155520000.09999999</v>
      </c>
      <c r="R61" s="128"/>
      <c r="S61" s="129">
        <f t="shared" si="14"/>
        <v>314928000.10000002</v>
      </c>
      <c r="T61" s="124"/>
      <c r="U61" s="124"/>
      <c r="V61" s="102" t="s">
        <v>568</v>
      </c>
    </row>
    <row r="62" spans="1:22" ht="60" customHeight="1" x14ac:dyDescent="0.25">
      <c r="A62" s="221"/>
      <c r="B62" s="221"/>
      <c r="C62" s="113" t="s">
        <v>518</v>
      </c>
      <c r="D62" s="113">
        <v>10</v>
      </c>
      <c r="E62" s="117" t="s">
        <v>393</v>
      </c>
      <c r="F62" s="117" t="s">
        <v>394</v>
      </c>
      <c r="G62" s="201"/>
      <c r="H62" s="201"/>
      <c r="I62" s="132"/>
      <c r="J62" s="166"/>
      <c r="K62" s="132"/>
      <c r="L62" s="131"/>
      <c r="M62" s="132"/>
      <c r="N62" s="131"/>
      <c r="O62" s="132">
        <f t="shared" si="12"/>
        <v>0</v>
      </c>
      <c r="P62" s="131"/>
      <c r="Q62" s="132">
        <f t="shared" si="13"/>
        <v>0.1</v>
      </c>
      <c r="R62" s="131"/>
      <c r="S62" s="133">
        <f t="shared" si="14"/>
        <v>0.1</v>
      </c>
      <c r="T62" s="113"/>
      <c r="U62" s="113"/>
      <c r="V62" s="102" t="s">
        <v>568</v>
      </c>
    </row>
    <row r="63" spans="1:22" ht="60" customHeight="1" x14ac:dyDescent="0.25">
      <c r="A63" s="221"/>
      <c r="B63" s="221"/>
      <c r="C63" s="113" t="s">
        <v>519</v>
      </c>
      <c r="D63" s="113">
        <v>11</v>
      </c>
      <c r="E63" s="117" t="s">
        <v>395</v>
      </c>
      <c r="F63" s="117" t="s">
        <v>396</v>
      </c>
      <c r="G63" s="201"/>
      <c r="H63" s="201"/>
      <c r="I63" s="132"/>
      <c r="J63" s="166"/>
      <c r="K63" s="132"/>
      <c r="L63" s="131"/>
      <c r="M63" s="132"/>
      <c r="N63" s="131"/>
      <c r="O63" s="132">
        <f t="shared" si="12"/>
        <v>0</v>
      </c>
      <c r="P63" s="131"/>
      <c r="Q63" s="132">
        <f t="shared" si="13"/>
        <v>0.1</v>
      </c>
      <c r="R63" s="131"/>
      <c r="S63" s="133">
        <f t="shared" si="14"/>
        <v>0.1</v>
      </c>
      <c r="T63" s="113"/>
      <c r="U63" s="113"/>
      <c r="V63" s="102" t="s">
        <v>568</v>
      </c>
    </row>
    <row r="64" spans="1:22" ht="60" customHeight="1" x14ac:dyDescent="0.25">
      <c r="A64" s="221"/>
      <c r="B64" s="221"/>
      <c r="C64" s="136" t="s">
        <v>520</v>
      </c>
      <c r="D64" s="136" t="s">
        <v>397</v>
      </c>
      <c r="E64" s="137" t="s">
        <v>398</v>
      </c>
      <c r="F64" s="137" t="s">
        <v>399</v>
      </c>
      <c r="G64" s="138"/>
      <c r="H64" s="138"/>
      <c r="I64" s="141"/>
      <c r="J64" s="167"/>
      <c r="K64" s="141"/>
      <c r="L64" s="140"/>
      <c r="M64" s="141">
        <f>SUM(M65:M77)</f>
        <v>9328700</v>
      </c>
      <c r="N64" s="140"/>
      <c r="O64" s="141">
        <f>SUM(O65:O77)</f>
        <v>9795135</v>
      </c>
      <c r="P64" s="140"/>
      <c r="Q64" s="141">
        <f>SUM(Q65:Q77)</f>
        <v>18657401.299999997</v>
      </c>
      <c r="R64" s="140"/>
      <c r="S64" s="141">
        <f>SUM(S65:S77)</f>
        <v>37781236.299999997</v>
      </c>
      <c r="T64" s="136"/>
      <c r="U64" s="136"/>
    </row>
    <row r="65" spans="1:22" ht="60" customHeight="1" x14ac:dyDescent="0.25">
      <c r="A65" s="221"/>
      <c r="B65" s="221"/>
      <c r="C65" s="113" t="s">
        <v>521</v>
      </c>
      <c r="D65" s="113">
        <v>1</v>
      </c>
      <c r="E65" s="117" t="s">
        <v>400</v>
      </c>
      <c r="F65" s="117" t="s">
        <v>401</v>
      </c>
      <c r="G65" s="201"/>
      <c r="H65" s="201"/>
      <c r="I65" s="132"/>
      <c r="J65" s="166"/>
      <c r="K65" s="132"/>
      <c r="L65" s="131"/>
      <c r="M65" s="132"/>
      <c r="N65" s="131"/>
      <c r="O65" s="132">
        <f t="shared" ref="O65:O77" si="15">M65+(0.05*M65)</f>
        <v>0</v>
      </c>
      <c r="P65" s="131"/>
      <c r="Q65" s="132">
        <f t="shared" ref="Q65:Q77" si="16">M65+(0.1+M65)</f>
        <v>0.1</v>
      </c>
      <c r="R65" s="131"/>
      <c r="S65" s="133">
        <f t="shared" ref="S65:S77" si="17">M65+O65+Q65</f>
        <v>0.1</v>
      </c>
      <c r="T65" s="113"/>
      <c r="U65" s="113"/>
      <c r="V65" s="102" t="s">
        <v>568</v>
      </c>
    </row>
    <row r="66" spans="1:22" ht="60" customHeight="1" x14ac:dyDescent="0.25">
      <c r="A66" s="221"/>
      <c r="B66" s="221"/>
      <c r="C66" s="113" t="s">
        <v>522</v>
      </c>
      <c r="D66" s="113">
        <v>2</v>
      </c>
      <c r="E66" s="117" t="s">
        <v>402</v>
      </c>
      <c r="F66" s="117" t="s">
        <v>403</v>
      </c>
      <c r="G66" s="201"/>
      <c r="H66" s="201"/>
      <c r="I66" s="132"/>
      <c r="J66" s="166"/>
      <c r="K66" s="132"/>
      <c r="L66" s="131"/>
      <c r="M66" s="132"/>
      <c r="N66" s="131"/>
      <c r="O66" s="132">
        <f t="shared" si="15"/>
        <v>0</v>
      </c>
      <c r="P66" s="131"/>
      <c r="Q66" s="132">
        <f t="shared" si="16"/>
        <v>0.1</v>
      </c>
      <c r="R66" s="131"/>
      <c r="S66" s="133">
        <f t="shared" si="17"/>
        <v>0.1</v>
      </c>
      <c r="T66" s="113"/>
      <c r="U66" s="113"/>
      <c r="V66" s="102" t="s">
        <v>568</v>
      </c>
    </row>
    <row r="67" spans="1:22" ht="60" customHeight="1" x14ac:dyDescent="0.25">
      <c r="A67" s="221"/>
      <c r="B67" s="221"/>
      <c r="C67" s="113" t="s">
        <v>523</v>
      </c>
      <c r="D67" s="113">
        <v>3</v>
      </c>
      <c r="E67" s="117" t="s">
        <v>404</v>
      </c>
      <c r="F67" s="117" t="s">
        <v>405</v>
      </c>
      <c r="G67" s="201"/>
      <c r="H67" s="201"/>
      <c r="I67" s="132"/>
      <c r="J67" s="166"/>
      <c r="K67" s="132"/>
      <c r="L67" s="131"/>
      <c r="M67" s="132"/>
      <c r="N67" s="131"/>
      <c r="O67" s="132">
        <f t="shared" si="15"/>
        <v>0</v>
      </c>
      <c r="P67" s="131"/>
      <c r="Q67" s="132">
        <f t="shared" si="16"/>
        <v>0.1</v>
      </c>
      <c r="R67" s="131"/>
      <c r="S67" s="133">
        <f t="shared" si="17"/>
        <v>0.1</v>
      </c>
      <c r="T67" s="113"/>
      <c r="U67" s="113"/>
      <c r="V67" s="102" t="s">
        <v>568</v>
      </c>
    </row>
    <row r="68" spans="1:22" ht="60" customHeight="1" x14ac:dyDescent="0.25">
      <c r="A68" s="221"/>
      <c r="B68" s="221"/>
      <c r="C68" s="113" t="s">
        <v>524</v>
      </c>
      <c r="D68" s="113">
        <v>4</v>
      </c>
      <c r="E68" s="117" t="s">
        <v>406</v>
      </c>
      <c r="F68" s="117" t="s">
        <v>406</v>
      </c>
      <c r="G68" s="201"/>
      <c r="H68" s="201"/>
      <c r="I68" s="132"/>
      <c r="J68" s="166"/>
      <c r="K68" s="132"/>
      <c r="L68" s="131"/>
      <c r="M68" s="132"/>
      <c r="N68" s="131"/>
      <c r="O68" s="132">
        <f t="shared" si="15"/>
        <v>0</v>
      </c>
      <c r="P68" s="131"/>
      <c r="Q68" s="132">
        <f t="shared" si="16"/>
        <v>0.1</v>
      </c>
      <c r="R68" s="131"/>
      <c r="S68" s="133">
        <f t="shared" si="17"/>
        <v>0.1</v>
      </c>
      <c r="T68" s="113"/>
      <c r="U68" s="113"/>
      <c r="V68" s="102" t="s">
        <v>568</v>
      </c>
    </row>
    <row r="69" spans="1:22" ht="60" customHeight="1" x14ac:dyDescent="0.25">
      <c r="A69" s="221"/>
      <c r="B69" s="221"/>
      <c r="C69" s="113" t="s">
        <v>525</v>
      </c>
      <c r="D69" s="113">
        <v>5</v>
      </c>
      <c r="E69" s="117" t="s">
        <v>458</v>
      </c>
      <c r="F69" s="117" t="s">
        <v>459</v>
      </c>
      <c r="G69" s="201"/>
      <c r="H69" s="201"/>
      <c r="I69" s="132"/>
      <c r="J69" s="166"/>
      <c r="K69" s="132"/>
      <c r="L69" s="131"/>
      <c r="M69" s="132">
        <v>2455900</v>
      </c>
      <c r="N69" s="131"/>
      <c r="O69" s="132">
        <f t="shared" si="15"/>
        <v>2578695</v>
      </c>
      <c r="P69" s="131"/>
      <c r="Q69" s="132">
        <f t="shared" si="16"/>
        <v>4911800.0999999996</v>
      </c>
      <c r="R69" s="131"/>
      <c r="S69" s="133">
        <f t="shared" si="17"/>
        <v>9946395.0999999996</v>
      </c>
      <c r="T69" s="113"/>
      <c r="U69" s="113"/>
      <c r="V69" s="102" t="s">
        <v>568</v>
      </c>
    </row>
    <row r="70" spans="1:22" ht="60" customHeight="1" x14ac:dyDescent="0.25">
      <c r="A70" s="221"/>
      <c r="B70" s="221"/>
      <c r="C70" s="113" t="s">
        <v>526</v>
      </c>
      <c r="D70" s="113">
        <v>6</v>
      </c>
      <c r="E70" s="117" t="s">
        <v>407</v>
      </c>
      <c r="F70" s="117" t="s">
        <v>408</v>
      </c>
      <c r="G70" s="201"/>
      <c r="H70" s="201"/>
      <c r="I70" s="132"/>
      <c r="J70" s="166"/>
      <c r="K70" s="132"/>
      <c r="L70" s="131"/>
      <c r="M70" s="132"/>
      <c r="N70" s="131"/>
      <c r="O70" s="132">
        <f t="shared" si="15"/>
        <v>0</v>
      </c>
      <c r="P70" s="131"/>
      <c r="Q70" s="132">
        <f t="shared" si="16"/>
        <v>0.1</v>
      </c>
      <c r="R70" s="131"/>
      <c r="S70" s="133">
        <f t="shared" si="17"/>
        <v>0.1</v>
      </c>
      <c r="T70" s="113"/>
      <c r="U70" s="113"/>
      <c r="V70" s="102" t="s">
        <v>568</v>
      </c>
    </row>
    <row r="71" spans="1:22" ht="60" customHeight="1" x14ac:dyDescent="0.25">
      <c r="A71" s="221"/>
      <c r="B71" s="221"/>
      <c r="C71" s="113"/>
      <c r="D71" s="113"/>
      <c r="E71" s="117"/>
      <c r="F71" s="117" t="s">
        <v>151</v>
      </c>
      <c r="G71" s="201"/>
      <c r="H71" s="201"/>
      <c r="I71" s="132"/>
      <c r="J71" s="166"/>
      <c r="K71" s="132"/>
      <c r="L71" s="131"/>
      <c r="M71" s="132"/>
      <c r="N71" s="131"/>
      <c r="O71" s="132">
        <f t="shared" si="15"/>
        <v>0</v>
      </c>
      <c r="P71" s="131"/>
      <c r="Q71" s="132">
        <f t="shared" si="16"/>
        <v>0.1</v>
      </c>
      <c r="R71" s="131"/>
      <c r="S71" s="133">
        <f t="shared" si="17"/>
        <v>0.1</v>
      </c>
      <c r="T71" s="113"/>
      <c r="U71" s="113"/>
      <c r="V71" s="102" t="s">
        <v>568</v>
      </c>
    </row>
    <row r="72" spans="1:22" ht="60" customHeight="1" x14ac:dyDescent="0.25">
      <c r="A72" s="221"/>
      <c r="B72" s="221"/>
      <c r="C72" s="113"/>
      <c r="D72" s="113"/>
      <c r="E72" s="117"/>
      <c r="F72" s="117" t="s">
        <v>409</v>
      </c>
      <c r="G72" s="201"/>
      <c r="H72" s="201"/>
      <c r="I72" s="132"/>
      <c r="J72" s="166"/>
      <c r="K72" s="132"/>
      <c r="L72" s="131"/>
      <c r="M72" s="132"/>
      <c r="N72" s="131"/>
      <c r="O72" s="132">
        <f t="shared" si="15"/>
        <v>0</v>
      </c>
      <c r="P72" s="131"/>
      <c r="Q72" s="132">
        <f t="shared" si="16"/>
        <v>0.1</v>
      </c>
      <c r="R72" s="131"/>
      <c r="S72" s="133">
        <f t="shared" si="17"/>
        <v>0.1</v>
      </c>
      <c r="T72" s="113"/>
      <c r="U72" s="113"/>
      <c r="V72" s="102" t="s">
        <v>568</v>
      </c>
    </row>
    <row r="73" spans="1:22" ht="60" customHeight="1" x14ac:dyDescent="0.25">
      <c r="A73" s="221"/>
      <c r="B73" s="221"/>
      <c r="C73" s="113"/>
      <c r="D73" s="113"/>
      <c r="E73" s="117"/>
      <c r="F73" s="117" t="s">
        <v>410</v>
      </c>
      <c r="G73" s="201"/>
      <c r="H73" s="201"/>
      <c r="I73" s="132"/>
      <c r="J73" s="166"/>
      <c r="K73" s="132"/>
      <c r="L73" s="131"/>
      <c r="M73" s="132"/>
      <c r="N73" s="131"/>
      <c r="O73" s="132">
        <f t="shared" si="15"/>
        <v>0</v>
      </c>
      <c r="P73" s="131"/>
      <c r="Q73" s="132">
        <f t="shared" si="16"/>
        <v>0.1</v>
      </c>
      <c r="R73" s="131"/>
      <c r="S73" s="133">
        <f t="shared" si="17"/>
        <v>0.1</v>
      </c>
      <c r="T73" s="113"/>
      <c r="U73" s="113"/>
      <c r="V73" s="102" t="s">
        <v>568</v>
      </c>
    </row>
    <row r="74" spans="1:22" ht="60" customHeight="1" x14ac:dyDescent="0.25">
      <c r="A74" s="221"/>
      <c r="B74" s="221"/>
      <c r="C74" s="113" t="s">
        <v>527</v>
      </c>
      <c r="D74" s="113">
        <v>7</v>
      </c>
      <c r="E74" s="117" t="s">
        <v>411</v>
      </c>
      <c r="F74" s="117" t="s">
        <v>412</v>
      </c>
      <c r="G74" s="201"/>
      <c r="H74" s="201"/>
      <c r="I74" s="132"/>
      <c r="J74" s="166"/>
      <c r="K74" s="132"/>
      <c r="L74" s="131"/>
      <c r="M74" s="132"/>
      <c r="N74" s="131"/>
      <c r="O74" s="132">
        <f t="shared" si="15"/>
        <v>0</v>
      </c>
      <c r="P74" s="131"/>
      <c r="Q74" s="132">
        <f t="shared" si="16"/>
        <v>0.1</v>
      </c>
      <c r="R74" s="131"/>
      <c r="S74" s="133">
        <f t="shared" si="17"/>
        <v>0.1</v>
      </c>
      <c r="T74" s="113"/>
      <c r="U74" s="113"/>
      <c r="V74" s="102" t="s">
        <v>568</v>
      </c>
    </row>
    <row r="75" spans="1:22" ht="60" customHeight="1" x14ac:dyDescent="0.25">
      <c r="A75" s="221"/>
      <c r="B75" s="221"/>
      <c r="C75" s="113" t="s">
        <v>528</v>
      </c>
      <c r="D75" s="113">
        <v>8</v>
      </c>
      <c r="E75" s="117" t="s">
        <v>413</v>
      </c>
      <c r="F75" s="117" t="s">
        <v>414</v>
      </c>
      <c r="G75" s="201"/>
      <c r="H75" s="201"/>
      <c r="I75" s="132"/>
      <c r="J75" s="166"/>
      <c r="K75" s="132"/>
      <c r="L75" s="131"/>
      <c r="M75" s="132"/>
      <c r="N75" s="131"/>
      <c r="O75" s="132">
        <f t="shared" si="15"/>
        <v>0</v>
      </c>
      <c r="P75" s="131"/>
      <c r="Q75" s="132">
        <f t="shared" si="16"/>
        <v>0.1</v>
      </c>
      <c r="R75" s="131"/>
      <c r="S75" s="133">
        <f t="shared" si="17"/>
        <v>0.1</v>
      </c>
      <c r="T75" s="113"/>
      <c r="U75" s="113"/>
      <c r="V75" s="102" t="s">
        <v>568</v>
      </c>
    </row>
    <row r="76" spans="1:22" ht="60" customHeight="1" x14ac:dyDescent="0.25">
      <c r="A76" s="221"/>
      <c r="B76" s="221"/>
      <c r="C76" s="113" t="s">
        <v>529</v>
      </c>
      <c r="D76" s="113">
        <v>9</v>
      </c>
      <c r="E76" s="117" t="s">
        <v>415</v>
      </c>
      <c r="F76" s="117" t="s">
        <v>416</v>
      </c>
      <c r="G76" s="201"/>
      <c r="H76" s="201"/>
      <c r="I76" s="132"/>
      <c r="J76" s="166"/>
      <c r="K76" s="132"/>
      <c r="L76" s="131"/>
      <c r="M76" s="132"/>
      <c r="N76" s="131"/>
      <c r="O76" s="132">
        <f t="shared" si="15"/>
        <v>0</v>
      </c>
      <c r="P76" s="131"/>
      <c r="Q76" s="132">
        <f t="shared" si="16"/>
        <v>0.1</v>
      </c>
      <c r="R76" s="131"/>
      <c r="S76" s="133">
        <f t="shared" si="17"/>
        <v>0.1</v>
      </c>
      <c r="T76" s="113"/>
      <c r="U76" s="113"/>
      <c r="V76" s="102" t="s">
        <v>568</v>
      </c>
    </row>
    <row r="77" spans="1:22" ht="60" customHeight="1" x14ac:dyDescent="0.25">
      <c r="A77" s="221"/>
      <c r="B77" s="221"/>
      <c r="C77" s="113" t="s">
        <v>530</v>
      </c>
      <c r="D77" s="113">
        <v>10</v>
      </c>
      <c r="E77" s="117" t="s">
        <v>417</v>
      </c>
      <c r="F77" s="117" t="s">
        <v>418</v>
      </c>
      <c r="G77" s="201"/>
      <c r="H77" s="201"/>
      <c r="I77" s="132"/>
      <c r="J77" s="166"/>
      <c r="K77" s="132"/>
      <c r="L77" s="131"/>
      <c r="M77" s="132">
        <v>6872800</v>
      </c>
      <c r="N77" s="131"/>
      <c r="O77" s="132">
        <f t="shared" si="15"/>
        <v>7216440</v>
      </c>
      <c r="P77" s="131"/>
      <c r="Q77" s="132">
        <f t="shared" si="16"/>
        <v>13745600.1</v>
      </c>
      <c r="R77" s="131"/>
      <c r="S77" s="133">
        <f t="shared" si="17"/>
        <v>27834840.100000001</v>
      </c>
      <c r="T77" s="113"/>
      <c r="U77" s="113"/>
      <c r="V77" s="102" t="s">
        <v>568</v>
      </c>
    </row>
    <row r="78" spans="1:22" ht="60" customHeight="1" x14ac:dyDescent="0.25">
      <c r="A78" s="221"/>
      <c r="B78" s="221"/>
      <c r="C78" s="136" t="s">
        <v>531</v>
      </c>
      <c r="D78" s="136" t="s">
        <v>420</v>
      </c>
      <c r="E78" s="137" t="s">
        <v>318</v>
      </c>
      <c r="F78" s="137"/>
      <c r="G78" s="138"/>
      <c r="H78" s="138"/>
      <c r="I78" s="139"/>
      <c r="J78" s="138"/>
      <c r="K78" s="139"/>
      <c r="L78" s="140"/>
      <c r="M78" s="141">
        <f>SUM(M79:M82)</f>
        <v>301428072</v>
      </c>
      <c r="N78" s="140"/>
      <c r="O78" s="141">
        <f>SUM(O79:O82)</f>
        <v>316499475.60000002</v>
      </c>
      <c r="P78" s="140"/>
      <c r="Q78" s="141">
        <f>SUM(Q79:Q82)</f>
        <v>602856144.39999998</v>
      </c>
      <c r="R78" s="140"/>
      <c r="S78" s="141">
        <f>SUM(S79:S82)</f>
        <v>1220783692</v>
      </c>
      <c r="T78" s="136"/>
      <c r="U78" s="136"/>
    </row>
    <row r="79" spans="1:22" ht="60" customHeight="1" x14ac:dyDescent="0.25">
      <c r="A79" s="221"/>
      <c r="B79" s="221"/>
      <c r="C79" s="113" t="s">
        <v>532</v>
      </c>
      <c r="D79" s="113">
        <v>1</v>
      </c>
      <c r="E79" s="117" t="s">
        <v>113</v>
      </c>
      <c r="F79" s="117" t="s">
        <v>117</v>
      </c>
      <c r="G79" s="201"/>
      <c r="H79" s="201"/>
      <c r="I79" s="116"/>
      <c r="J79" s="201"/>
      <c r="K79" s="116"/>
      <c r="L79" s="131"/>
      <c r="M79" s="132">
        <v>55920000</v>
      </c>
      <c r="N79" s="131"/>
      <c r="O79" s="132">
        <f t="shared" ref="O79:O82" si="18">M79+(0.05*M79)</f>
        <v>58716000</v>
      </c>
      <c r="P79" s="131"/>
      <c r="Q79" s="132">
        <f t="shared" ref="Q79:Q82" si="19">M79+(0.1+M79)</f>
        <v>111840000.09999999</v>
      </c>
      <c r="R79" s="131"/>
      <c r="S79" s="133">
        <f t="shared" ref="S79:S82" si="20">M79+O79+Q79</f>
        <v>226476000.09999999</v>
      </c>
      <c r="T79" s="113"/>
      <c r="U79" s="113"/>
      <c r="V79" s="102" t="s">
        <v>568</v>
      </c>
    </row>
    <row r="80" spans="1:22" ht="60" customHeight="1" x14ac:dyDescent="0.25">
      <c r="A80" s="221"/>
      <c r="B80" s="221"/>
      <c r="C80" s="113" t="s">
        <v>533</v>
      </c>
      <c r="D80" s="124">
        <v>2</v>
      </c>
      <c r="E80" s="125" t="s">
        <v>118</v>
      </c>
      <c r="F80" s="125" t="s">
        <v>119</v>
      </c>
      <c r="G80" s="126"/>
      <c r="H80" s="126"/>
      <c r="I80" s="127"/>
      <c r="J80" s="126"/>
      <c r="K80" s="127"/>
      <c r="L80" s="142"/>
      <c r="M80" s="143">
        <v>29508072</v>
      </c>
      <c r="N80" s="142"/>
      <c r="O80" s="127">
        <f t="shared" si="18"/>
        <v>30983475.600000001</v>
      </c>
      <c r="P80" s="128"/>
      <c r="Q80" s="127">
        <f t="shared" si="19"/>
        <v>59016144.100000001</v>
      </c>
      <c r="R80" s="128"/>
      <c r="S80" s="129">
        <f t="shared" si="20"/>
        <v>119507691.7</v>
      </c>
      <c r="T80" s="124"/>
      <c r="U80" s="124"/>
      <c r="V80" s="102" t="s">
        <v>568</v>
      </c>
    </row>
    <row r="81" spans="1:22" ht="60" customHeight="1" x14ac:dyDescent="0.25">
      <c r="A81" s="221"/>
      <c r="B81" s="221"/>
      <c r="C81" s="113" t="s">
        <v>534</v>
      </c>
      <c r="D81" s="113">
        <v>3</v>
      </c>
      <c r="E81" s="117" t="s">
        <v>121</v>
      </c>
      <c r="F81" s="117" t="s">
        <v>419</v>
      </c>
      <c r="G81" s="201"/>
      <c r="H81" s="201"/>
      <c r="I81" s="116"/>
      <c r="J81" s="201"/>
      <c r="K81" s="116"/>
      <c r="L81" s="131"/>
      <c r="M81" s="132"/>
      <c r="N81" s="131"/>
      <c r="O81" s="132">
        <f t="shared" si="18"/>
        <v>0</v>
      </c>
      <c r="P81" s="131"/>
      <c r="Q81" s="132">
        <f t="shared" si="19"/>
        <v>0.1</v>
      </c>
      <c r="R81" s="131"/>
      <c r="S81" s="133">
        <f t="shared" si="20"/>
        <v>0.1</v>
      </c>
      <c r="T81" s="113"/>
      <c r="U81" s="113"/>
      <c r="V81" s="102" t="s">
        <v>568</v>
      </c>
    </row>
    <row r="82" spans="1:22" ht="60" customHeight="1" x14ac:dyDescent="0.25">
      <c r="A82" s="221"/>
      <c r="B82" s="221"/>
      <c r="C82" s="113" t="s">
        <v>535</v>
      </c>
      <c r="D82" s="124">
        <v>4</v>
      </c>
      <c r="E82" s="125" t="s">
        <v>127</v>
      </c>
      <c r="F82" s="125" t="s">
        <v>128</v>
      </c>
      <c r="G82" s="126"/>
      <c r="H82" s="126"/>
      <c r="I82" s="127"/>
      <c r="J82" s="161"/>
      <c r="K82" s="143"/>
      <c r="L82" s="142"/>
      <c r="M82" s="143">
        <v>216000000</v>
      </c>
      <c r="N82" s="142"/>
      <c r="O82" s="127">
        <f t="shared" si="18"/>
        <v>226800000</v>
      </c>
      <c r="P82" s="128"/>
      <c r="Q82" s="127">
        <f t="shared" si="19"/>
        <v>432000000.10000002</v>
      </c>
      <c r="R82" s="128"/>
      <c r="S82" s="129">
        <f t="shared" si="20"/>
        <v>874800000.10000002</v>
      </c>
      <c r="T82" s="124"/>
      <c r="U82" s="124"/>
      <c r="V82" s="102" t="s">
        <v>568</v>
      </c>
    </row>
    <row r="83" spans="1:22" ht="60" customHeight="1" x14ac:dyDescent="0.25">
      <c r="A83" s="221"/>
      <c r="B83" s="221"/>
      <c r="C83" s="136" t="s">
        <v>536</v>
      </c>
      <c r="D83" s="147" t="s">
        <v>421</v>
      </c>
      <c r="E83" s="148" t="s">
        <v>319</v>
      </c>
      <c r="F83" s="148"/>
      <c r="G83" s="149"/>
      <c r="H83" s="149"/>
      <c r="I83" s="150"/>
      <c r="J83" s="149"/>
      <c r="K83" s="150"/>
      <c r="L83" s="151"/>
      <c r="M83" s="152">
        <f>SUM(M84:M98)</f>
        <v>21650000</v>
      </c>
      <c r="N83" s="151"/>
      <c r="O83" s="152">
        <f>SUM(O84:O98)</f>
        <v>22732500</v>
      </c>
      <c r="P83" s="151"/>
      <c r="Q83" s="152">
        <f>SUM(Q84:Q98)</f>
        <v>43300001.500000015</v>
      </c>
      <c r="R83" s="151"/>
      <c r="S83" s="152">
        <f>SUM(S84:S98)</f>
        <v>87682501.49999994</v>
      </c>
      <c r="T83" s="147"/>
      <c r="U83" s="147"/>
    </row>
    <row r="84" spans="1:22" ht="60" customHeight="1" x14ac:dyDescent="0.25">
      <c r="A84" s="221"/>
      <c r="B84" s="221"/>
      <c r="C84" s="113" t="s">
        <v>537</v>
      </c>
      <c r="D84" s="124">
        <v>1</v>
      </c>
      <c r="E84" s="125" t="s">
        <v>204</v>
      </c>
      <c r="F84" s="125" t="s">
        <v>205</v>
      </c>
      <c r="G84" s="126"/>
      <c r="H84" s="126"/>
      <c r="I84" s="127"/>
      <c r="J84" s="126"/>
      <c r="K84" s="127"/>
      <c r="L84" s="142"/>
      <c r="M84" s="143">
        <v>8150000</v>
      </c>
      <c r="N84" s="142"/>
      <c r="O84" s="127">
        <f t="shared" ref="O84:O98" si="21">M84+(0.05*M84)</f>
        <v>8557500</v>
      </c>
      <c r="P84" s="128"/>
      <c r="Q84" s="127">
        <f t="shared" ref="Q84:Q98" si="22">M84+(0.1+M84)</f>
        <v>16300000.1</v>
      </c>
      <c r="R84" s="128"/>
      <c r="S84" s="129">
        <f t="shared" ref="S84:S98" si="23">M84+O84+Q84</f>
        <v>33007500.100000001</v>
      </c>
      <c r="T84" s="124"/>
      <c r="U84" s="124"/>
      <c r="V84" s="102" t="s">
        <v>568</v>
      </c>
    </row>
    <row r="85" spans="1:22" ht="60" customHeight="1" x14ac:dyDescent="0.25">
      <c r="A85" s="221"/>
      <c r="B85" s="221"/>
      <c r="C85" s="113" t="s">
        <v>538</v>
      </c>
      <c r="D85" s="113">
        <v>2</v>
      </c>
      <c r="E85" s="117" t="s">
        <v>204</v>
      </c>
      <c r="F85" s="117" t="s">
        <v>205</v>
      </c>
      <c r="G85" s="201"/>
      <c r="H85" s="201"/>
      <c r="I85" s="116"/>
      <c r="J85" s="201"/>
      <c r="K85" s="116"/>
      <c r="L85" s="131"/>
      <c r="M85" s="132"/>
      <c r="N85" s="131"/>
      <c r="O85" s="132">
        <f t="shared" si="21"/>
        <v>0</v>
      </c>
      <c r="P85" s="131"/>
      <c r="Q85" s="132">
        <f t="shared" si="22"/>
        <v>0.1</v>
      </c>
      <c r="R85" s="131"/>
      <c r="S85" s="133">
        <f t="shared" si="23"/>
        <v>0.1</v>
      </c>
      <c r="T85" s="113"/>
      <c r="U85" s="113"/>
      <c r="V85" s="102" t="s">
        <v>568</v>
      </c>
    </row>
    <row r="86" spans="1:22" ht="60" customHeight="1" x14ac:dyDescent="0.25">
      <c r="A86" s="221"/>
      <c r="B86" s="221"/>
      <c r="C86" s="113" t="s">
        <v>539</v>
      </c>
      <c r="D86" s="113">
        <v>3</v>
      </c>
      <c r="E86" s="117" t="s">
        <v>422</v>
      </c>
      <c r="F86" s="117" t="s">
        <v>423</v>
      </c>
      <c r="G86" s="201"/>
      <c r="H86" s="201"/>
      <c r="I86" s="116"/>
      <c r="J86" s="201"/>
      <c r="K86" s="116"/>
      <c r="L86" s="131"/>
      <c r="M86" s="132"/>
      <c r="N86" s="131"/>
      <c r="O86" s="132">
        <f t="shared" si="21"/>
        <v>0</v>
      </c>
      <c r="P86" s="131"/>
      <c r="Q86" s="132">
        <f t="shared" si="22"/>
        <v>0.1</v>
      </c>
      <c r="R86" s="131"/>
      <c r="S86" s="133">
        <f t="shared" si="23"/>
        <v>0.1</v>
      </c>
      <c r="T86" s="113"/>
      <c r="U86" s="113"/>
      <c r="V86" s="102" t="s">
        <v>568</v>
      </c>
    </row>
    <row r="87" spans="1:22" ht="60" customHeight="1" x14ac:dyDescent="0.25">
      <c r="A87" s="221"/>
      <c r="B87" s="221"/>
      <c r="C87" s="113" t="s">
        <v>540</v>
      </c>
      <c r="D87" s="113">
        <v>4</v>
      </c>
      <c r="E87" s="117" t="s">
        <v>460</v>
      </c>
      <c r="F87" s="117" t="s">
        <v>461</v>
      </c>
      <c r="G87" s="201"/>
      <c r="H87" s="201"/>
      <c r="I87" s="116"/>
      <c r="J87" s="201"/>
      <c r="K87" s="116"/>
      <c r="L87" s="131"/>
      <c r="M87" s="132"/>
      <c r="N87" s="131"/>
      <c r="O87" s="132">
        <f t="shared" si="21"/>
        <v>0</v>
      </c>
      <c r="P87" s="131"/>
      <c r="Q87" s="132">
        <f t="shared" si="22"/>
        <v>0.1</v>
      </c>
      <c r="R87" s="131"/>
      <c r="S87" s="133">
        <f t="shared" si="23"/>
        <v>0.1</v>
      </c>
      <c r="T87" s="113"/>
      <c r="U87" s="113"/>
      <c r="V87" s="102" t="s">
        <v>568</v>
      </c>
    </row>
    <row r="88" spans="1:22" ht="60" customHeight="1" x14ac:dyDescent="0.25">
      <c r="A88" s="221"/>
      <c r="B88" s="221"/>
      <c r="C88" s="113" t="s">
        <v>541</v>
      </c>
      <c r="D88" s="124">
        <v>5</v>
      </c>
      <c r="E88" s="125" t="s">
        <v>328</v>
      </c>
      <c r="F88" s="125" t="s">
        <v>424</v>
      </c>
      <c r="G88" s="126"/>
      <c r="H88" s="126"/>
      <c r="I88" s="127"/>
      <c r="J88" s="126"/>
      <c r="K88" s="127"/>
      <c r="L88" s="142"/>
      <c r="M88" s="143">
        <v>13500000</v>
      </c>
      <c r="N88" s="142"/>
      <c r="O88" s="127">
        <f t="shared" si="21"/>
        <v>14175000</v>
      </c>
      <c r="P88" s="128"/>
      <c r="Q88" s="127">
        <f t="shared" si="22"/>
        <v>27000000.100000001</v>
      </c>
      <c r="R88" s="128"/>
      <c r="S88" s="129">
        <f t="shared" si="23"/>
        <v>54675000.100000001</v>
      </c>
      <c r="T88" s="124"/>
      <c r="U88" s="124"/>
      <c r="V88" s="102" t="s">
        <v>568</v>
      </c>
    </row>
    <row r="89" spans="1:22" ht="60" customHeight="1" x14ac:dyDescent="0.25">
      <c r="A89" s="221"/>
      <c r="B89" s="221"/>
      <c r="C89" s="113"/>
      <c r="D89" s="113"/>
      <c r="E89" s="117"/>
      <c r="F89" s="117" t="s">
        <v>425</v>
      </c>
      <c r="G89" s="201"/>
      <c r="H89" s="201"/>
      <c r="I89" s="116"/>
      <c r="J89" s="201"/>
      <c r="K89" s="116"/>
      <c r="L89" s="131"/>
      <c r="M89" s="132"/>
      <c r="N89" s="131"/>
      <c r="O89" s="132">
        <f t="shared" si="21"/>
        <v>0</v>
      </c>
      <c r="P89" s="131"/>
      <c r="Q89" s="132">
        <f t="shared" si="22"/>
        <v>0.1</v>
      </c>
      <c r="R89" s="131"/>
      <c r="S89" s="133">
        <f t="shared" si="23"/>
        <v>0.1</v>
      </c>
      <c r="T89" s="113"/>
      <c r="U89" s="113"/>
      <c r="V89" s="102" t="s">
        <v>568</v>
      </c>
    </row>
    <row r="90" spans="1:22" ht="60" customHeight="1" x14ac:dyDescent="0.25">
      <c r="A90" s="221"/>
      <c r="B90" s="221"/>
      <c r="C90" s="113"/>
      <c r="D90" s="113"/>
      <c r="E90" s="117"/>
      <c r="F90" s="117" t="s">
        <v>426</v>
      </c>
      <c r="G90" s="201"/>
      <c r="H90" s="201"/>
      <c r="I90" s="116"/>
      <c r="J90" s="201"/>
      <c r="K90" s="116"/>
      <c r="L90" s="131"/>
      <c r="M90" s="132"/>
      <c r="N90" s="131"/>
      <c r="O90" s="132">
        <f t="shared" si="21"/>
        <v>0</v>
      </c>
      <c r="P90" s="131"/>
      <c r="Q90" s="132">
        <f t="shared" si="22"/>
        <v>0.1</v>
      </c>
      <c r="R90" s="131"/>
      <c r="S90" s="133">
        <f t="shared" si="23"/>
        <v>0.1</v>
      </c>
      <c r="T90" s="113"/>
      <c r="U90" s="113"/>
      <c r="V90" s="102" t="s">
        <v>568</v>
      </c>
    </row>
    <row r="91" spans="1:22" ht="60" customHeight="1" x14ac:dyDescent="0.25">
      <c r="A91" s="221"/>
      <c r="B91" s="221"/>
      <c r="C91" s="113"/>
      <c r="D91" s="113"/>
      <c r="E91" s="117"/>
      <c r="F91" s="117" t="s">
        <v>427</v>
      </c>
      <c r="G91" s="201"/>
      <c r="H91" s="201"/>
      <c r="I91" s="116"/>
      <c r="J91" s="201"/>
      <c r="K91" s="116"/>
      <c r="L91" s="131"/>
      <c r="M91" s="132"/>
      <c r="N91" s="131"/>
      <c r="O91" s="132">
        <f t="shared" si="21"/>
        <v>0</v>
      </c>
      <c r="P91" s="131"/>
      <c r="Q91" s="132">
        <f t="shared" si="22"/>
        <v>0.1</v>
      </c>
      <c r="R91" s="131"/>
      <c r="S91" s="133">
        <f t="shared" si="23"/>
        <v>0.1</v>
      </c>
      <c r="T91" s="113"/>
      <c r="U91" s="113"/>
      <c r="V91" s="102" t="s">
        <v>568</v>
      </c>
    </row>
    <row r="92" spans="1:22" ht="60" customHeight="1" x14ac:dyDescent="0.25">
      <c r="A92" s="221"/>
      <c r="B92" s="221"/>
      <c r="C92" s="113"/>
      <c r="D92" s="113"/>
      <c r="E92" s="117"/>
      <c r="F92" s="117" t="s">
        <v>428</v>
      </c>
      <c r="G92" s="201"/>
      <c r="H92" s="201"/>
      <c r="I92" s="116"/>
      <c r="J92" s="201"/>
      <c r="K92" s="116"/>
      <c r="L92" s="131"/>
      <c r="M92" s="132"/>
      <c r="N92" s="131"/>
      <c r="O92" s="132">
        <f t="shared" si="21"/>
        <v>0</v>
      </c>
      <c r="P92" s="131"/>
      <c r="Q92" s="132">
        <f t="shared" si="22"/>
        <v>0.1</v>
      </c>
      <c r="R92" s="131"/>
      <c r="S92" s="133">
        <f t="shared" si="23"/>
        <v>0.1</v>
      </c>
      <c r="T92" s="113"/>
      <c r="U92" s="113"/>
      <c r="V92" s="102" t="s">
        <v>568</v>
      </c>
    </row>
    <row r="93" spans="1:22" ht="60" customHeight="1" x14ac:dyDescent="0.25">
      <c r="A93" s="221"/>
      <c r="B93" s="221"/>
      <c r="C93" s="113" t="s">
        <v>542</v>
      </c>
      <c r="D93" s="113">
        <v>6</v>
      </c>
      <c r="E93" s="117" t="s">
        <v>429</v>
      </c>
      <c r="F93" s="117" t="s">
        <v>430</v>
      </c>
      <c r="G93" s="201"/>
      <c r="H93" s="201"/>
      <c r="I93" s="116"/>
      <c r="J93" s="201"/>
      <c r="K93" s="116"/>
      <c r="L93" s="131"/>
      <c r="M93" s="132"/>
      <c r="N93" s="131"/>
      <c r="O93" s="132">
        <f t="shared" si="21"/>
        <v>0</v>
      </c>
      <c r="P93" s="131"/>
      <c r="Q93" s="132">
        <f t="shared" si="22"/>
        <v>0.1</v>
      </c>
      <c r="R93" s="131"/>
      <c r="S93" s="133">
        <f t="shared" si="23"/>
        <v>0.1</v>
      </c>
      <c r="T93" s="113"/>
      <c r="U93" s="113"/>
      <c r="V93" s="102" t="s">
        <v>568</v>
      </c>
    </row>
    <row r="94" spans="1:22" ht="60" customHeight="1" x14ac:dyDescent="0.25">
      <c r="A94" s="221"/>
      <c r="B94" s="221"/>
      <c r="C94" s="113" t="s">
        <v>543</v>
      </c>
      <c r="D94" s="113">
        <v>7</v>
      </c>
      <c r="E94" s="117" t="s">
        <v>431</v>
      </c>
      <c r="F94" s="117" t="s">
        <v>432</v>
      </c>
      <c r="G94" s="201"/>
      <c r="H94" s="201"/>
      <c r="I94" s="116"/>
      <c r="J94" s="201"/>
      <c r="K94" s="116"/>
      <c r="L94" s="131"/>
      <c r="M94" s="132"/>
      <c r="N94" s="131"/>
      <c r="O94" s="132">
        <f t="shared" si="21"/>
        <v>0</v>
      </c>
      <c r="P94" s="131"/>
      <c r="Q94" s="132">
        <f t="shared" si="22"/>
        <v>0.1</v>
      </c>
      <c r="R94" s="131"/>
      <c r="S94" s="133">
        <f t="shared" si="23"/>
        <v>0.1</v>
      </c>
      <c r="T94" s="113"/>
      <c r="U94" s="113"/>
      <c r="V94" s="102" t="s">
        <v>568</v>
      </c>
    </row>
    <row r="95" spans="1:22" ht="60" customHeight="1" x14ac:dyDescent="0.25">
      <c r="A95" s="221"/>
      <c r="B95" s="221"/>
      <c r="C95" s="113" t="s">
        <v>544</v>
      </c>
      <c r="D95" s="124">
        <v>8</v>
      </c>
      <c r="E95" s="125" t="s">
        <v>320</v>
      </c>
      <c r="F95" s="125" t="s">
        <v>433</v>
      </c>
      <c r="G95" s="126"/>
      <c r="H95" s="126"/>
      <c r="I95" s="127"/>
      <c r="J95" s="126"/>
      <c r="K95" s="127"/>
      <c r="L95" s="142"/>
      <c r="M95" s="143"/>
      <c r="N95" s="142"/>
      <c r="O95" s="127">
        <f t="shared" si="21"/>
        <v>0</v>
      </c>
      <c r="P95" s="128"/>
      <c r="Q95" s="127">
        <f t="shared" si="22"/>
        <v>0.1</v>
      </c>
      <c r="R95" s="128"/>
      <c r="S95" s="129">
        <f t="shared" si="23"/>
        <v>0.1</v>
      </c>
      <c r="T95" s="124"/>
      <c r="U95" s="124"/>
      <c r="V95" s="102" t="s">
        <v>568</v>
      </c>
    </row>
    <row r="96" spans="1:22" ht="60" customHeight="1" x14ac:dyDescent="0.25">
      <c r="A96" s="221"/>
      <c r="B96" s="221"/>
      <c r="C96" s="113"/>
      <c r="D96" s="124"/>
      <c r="E96" s="125"/>
      <c r="F96" s="125" t="s">
        <v>434</v>
      </c>
      <c r="G96" s="126"/>
      <c r="H96" s="126"/>
      <c r="I96" s="127"/>
      <c r="J96" s="126"/>
      <c r="K96" s="127"/>
      <c r="L96" s="142"/>
      <c r="M96" s="143"/>
      <c r="N96" s="142"/>
      <c r="O96" s="143">
        <f t="shared" si="21"/>
        <v>0</v>
      </c>
      <c r="P96" s="142"/>
      <c r="Q96" s="143">
        <f t="shared" si="22"/>
        <v>0.1</v>
      </c>
      <c r="R96" s="142"/>
      <c r="S96" s="144">
        <f t="shared" si="23"/>
        <v>0.1</v>
      </c>
      <c r="T96" s="124"/>
      <c r="U96" s="124"/>
      <c r="V96" s="102" t="s">
        <v>568</v>
      </c>
    </row>
    <row r="97" spans="1:22" ht="60" customHeight="1" x14ac:dyDescent="0.25">
      <c r="A97" s="221"/>
      <c r="B97" s="221"/>
      <c r="C97" s="113" t="s">
        <v>545</v>
      </c>
      <c r="D97" s="124">
        <v>9</v>
      </c>
      <c r="E97" s="125" t="s">
        <v>321</v>
      </c>
      <c r="F97" s="125"/>
      <c r="G97" s="126"/>
      <c r="H97" s="126"/>
      <c r="I97" s="127"/>
      <c r="J97" s="126"/>
      <c r="K97" s="127"/>
      <c r="L97" s="142"/>
      <c r="M97" s="143"/>
      <c r="N97" s="142"/>
      <c r="O97" s="127">
        <f t="shared" si="21"/>
        <v>0</v>
      </c>
      <c r="P97" s="128"/>
      <c r="Q97" s="127">
        <f t="shared" si="22"/>
        <v>0.1</v>
      </c>
      <c r="R97" s="128"/>
      <c r="S97" s="129">
        <f t="shared" si="23"/>
        <v>0.1</v>
      </c>
      <c r="T97" s="124"/>
      <c r="U97" s="124"/>
      <c r="V97" s="102" t="s">
        <v>568</v>
      </c>
    </row>
    <row r="98" spans="1:22" ht="60" customHeight="1" x14ac:dyDescent="0.25">
      <c r="A98" s="221"/>
      <c r="B98" s="221"/>
      <c r="C98" s="113" t="s">
        <v>546</v>
      </c>
      <c r="D98" s="113">
        <v>10</v>
      </c>
      <c r="E98" s="117" t="s">
        <v>457</v>
      </c>
      <c r="F98" s="117"/>
      <c r="G98" s="201"/>
      <c r="H98" s="201"/>
      <c r="I98" s="116"/>
      <c r="J98" s="201"/>
      <c r="K98" s="116"/>
      <c r="L98" s="131"/>
      <c r="M98" s="132"/>
      <c r="N98" s="131"/>
      <c r="O98" s="132">
        <f t="shared" si="21"/>
        <v>0</v>
      </c>
      <c r="P98" s="131"/>
      <c r="Q98" s="132">
        <f t="shared" si="22"/>
        <v>0.1</v>
      </c>
      <c r="R98" s="131"/>
      <c r="S98" s="133">
        <f t="shared" si="23"/>
        <v>0.1</v>
      </c>
      <c r="T98" s="113"/>
      <c r="U98" s="113"/>
      <c r="V98" s="102" t="s">
        <v>568</v>
      </c>
    </row>
    <row r="99" spans="1:22" ht="60" customHeight="1" x14ac:dyDescent="0.25">
      <c r="A99" s="221"/>
      <c r="B99" s="221"/>
      <c r="C99" s="113"/>
      <c r="D99" s="113"/>
      <c r="E99" s="117"/>
      <c r="F99" s="117"/>
      <c r="G99" s="201"/>
      <c r="H99" s="201"/>
      <c r="I99" s="116"/>
      <c r="J99" s="201"/>
      <c r="K99" s="116"/>
      <c r="L99" s="131"/>
      <c r="M99" s="132"/>
      <c r="N99" s="131"/>
      <c r="O99" s="132"/>
      <c r="P99" s="131"/>
      <c r="Q99" s="132"/>
      <c r="R99" s="131"/>
      <c r="S99" s="133"/>
      <c r="T99" s="113"/>
      <c r="U99" s="113"/>
    </row>
    <row r="100" spans="1:22" ht="60" customHeight="1" x14ac:dyDescent="0.25">
      <c r="A100" s="221"/>
      <c r="B100" s="221"/>
      <c r="C100" s="154" t="s">
        <v>556</v>
      </c>
      <c r="D100" s="154"/>
      <c r="E100" s="155" t="s">
        <v>235</v>
      </c>
      <c r="F100" s="155"/>
      <c r="G100" s="156"/>
      <c r="H100" s="156"/>
      <c r="I100" s="157"/>
      <c r="J100" s="156"/>
      <c r="K100" s="157"/>
      <c r="L100" s="158"/>
      <c r="M100" s="159">
        <f>M101+M103</f>
        <v>0</v>
      </c>
      <c r="N100" s="158"/>
      <c r="O100" s="159">
        <f>O101+O103</f>
        <v>0</v>
      </c>
      <c r="P100" s="158"/>
      <c r="Q100" s="159">
        <f>Q101+Q103</f>
        <v>0.30000000000000004</v>
      </c>
      <c r="R100" s="158"/>
      <c r="S100" s="159">
        <f>S101+S103</f>
        <v>0.30000000000000004</v>
      </c>
      <c r="T100" s="154"/>
      <c r="U100" s="154"/>
    </row>
    <row r="101" spans="1:22" ht="60" customHeight="1" x14ac:dyDescent="0.25">
      <c r="A101" s="221"/>
      <c r="B101" s="221"/>
      <c r="C101" s="136" t="s">
        <v>557</v>
      </c>
      <c r="D101" s="136"/>
      <c r="E101" s="137" t="s">
        <v>558</v>
      </c>
      <c r="F101" s="137"/>
      <c r="G101" s="138"/>
      <c r="H101" s="138"/>
      <c r="I101" s="139"/>
      <c r="J101" s="138"/>
      <c r="K101" s="139"/>
      <c r="L101" s="140"/>
      <c r="M101" s="141">
        <f>M102</f>
        <v>0</v>
      </c>
      <c r="N101" s="140"/>
      <c r="O101" s="141">
        <f>O102</f>
        <v>0</v>
      </c>
      <c r="P101" s="140"/>
      <c r="Q101" s="141">
        <f>Q102</f>
        <v>0.1</v>
      </c>
      <c r="R101" s="140"/>
      <c r="S101" s="141">
        <f>S102</f>
        <v>0.1</v>
      </c>
      <c r="T101" s="136"/>
      <c r="U101" s="136"/>
    </row>
    <row r="102" spans="1:22" ht="60" customHeight="1" x14ac:dyDescent="0.25">
      <c r="A102" s="221"/>
      <c r="B102" s="221"/>
      <c r="C102" s="113" t="s">
        <v>559</v>
      </c>
      <c r="D102" s="113"/>
      <c r="E102" s="117" t="s">
        <v>243</v>
      </c>
      <c r="F102" s="117"/>
      <c r="G102" s="201"/>
      <c r="H102" s="201"/>
      <c r="I102" s="116"/>
      <c r="J102" s="201"/>
      <c r="K102" s="116"/>
      <c r="L102" s="131"/>
      <c r="M102" s="132"/>
      <c r="N102" s="131"/>
      <c r="O102" s="132">
        <f t="shared" ref="O102" si="24">M102+(0.05*M102)</f>
        <v>0</v>
      </c>
      <c r="P102" s="131"/>
      <c r="Q102" s="132">
        <f t="shared" ref="Q102" si="25">M102+(0.1+M102)</f>
        <v>0.1</v>
      </c>
      <c r="R102" s="131"/>
      <c r="S102" s="132">
        <f t="shared" ref="S102" si="26">M102+O102+Q102</f>
        <v>0.1</v>
      </c>
      <c r="T102" s="113"/>
      <c r="U102" s="113"/>
      <c r="V102" s="102" t="s">
        <v>568</v>
      </c>
    </row>
    <row r="103" spans="1:22" ht="60" customHeight="1" x14ac:dyDescent="0.25">
      <c r="A103" s="221"/>
      <c r="B103" s="221"/>
      <c r="C103" s="136" t="s">
        <v>560</v>
      </c>
      <c r="D103" s="136"/>
      <c r="E103" s="137" t="s">
        <v>322</v>
      </c>
      <c r="F103" s="137"/>
      <c r="G103" s="138"/>
      <c r="H103" s="138"/>
      <c r="I103" s="139"/>
      <c r="J103" s="138"/>
      <c r="K103" s="139"/>
      <c r="L103" s="140"/>
      <c r="M103" s="141">
        <f>SUM(M104:M105)</f>
        <v>0</v>
      </c>
      <c r="N103" s="140"/>
      <c r="O103" s="141">
        <f>SUM(O104:O105)</f>
        <v>0</v>
      </c>
      <c r="P103" s="140"/>
      <c r="Q103" s="141">
        <f>SUM(Q104:Q105)</f>
        <v>0.2</v>
      </c>
      <c r="R103" s="140"/>
      <c r="S103" s="141">
        <f>SUM(S104:S105)</f>
        <v>0.2</v>
      </c>
      <c r="T103" s="136"/>
      <c r="U103" s="136"/>
    </row>
    <row r="104" spans="1:22" ht="60" customHeight="1" x14ac:dyDescent="0.25">
      <c r="A104" s="221"/>
      <c r="B104" s="221"/>
      <c r="C104" s="113" t="s">
        <v>561</v>
      </c>
      <c r="D104" s="124"/>
      <c r="E104" s="125" t="s">
        <v>323</v>
      </c>
      <c r="F104" s="125"/>
      <c r="G104" s="126"/>
      <c r="H104" s="126"/>
      <c r="I104" s="127"/>
      <c r="J104" s="126"/>
      <c r="K104" s="127"/>
      <c r="L104" s="142"/>
      <c r="M104" s="143"/>
      <c r="N104" s="142"/>
      <c r="O104" s="127">
        <f>M104+(0.05*M104)</f>
        <v>0</v>
      </c>
      <c r="P104" s="128"/>
      <c r="Q104" s="127">
        <f>M104+(0.1+M104)</f>
        <v>0.1</v>
      </c>
      <c r="R104" s="128"/>
      <c r="S104" s="129">
        <f>M104+O104+Q104</f>
        <v>0.1</v>
      </c>
      <c r="T104" s="124"/>
      <c r="U104" s="124"/>
      <c r="V104" s="102" t="s">
        <v>568</v>
      </c>
    </row>
    <row r="105" spans="1:22" ht="60" customHeight="1" x14ac:dyDescent="0.25">
      <c r="A105" s="221"/>
      <c r="B105" s="221"/>
      <c r="C105" s="113" t="s">
        <v>562</v>
      </c>
      <c r="D105" s="113"/>
      <c r="E105" s="117" t="s">
        <v>563</v>
      </c>
      <c r="F105" s="117"/>
      <c r="G105" s="201"/>
      <c r="H105" s="201"/>
      <c r="I105" s="116"/>
      <c r="J105" s="201"/>
      <c r="K105" s="116"/>
      <c r="L105" s="131"/>
      <c r="M105" s="132"/>
      <c r="N105" s="131"/>
      <c r="O105" s="116">
        <f t="shared" ref="O105" si="27">M105+(0.05*M105)</f>
        <v>0</v>
      </c>
      <c r="P105" s="164"/>
      <c r="Q105" s="116">
        <f t="shared" ref="Q105" si="28">M105+(0.1+M105)</f>
        <v>0.1</v>
      </c>
      <c r="R105" s="164"/>
      <c r="S105" s="118">
        <f t="shared" ref="S105" si="29">M105+O105+Q105</f>
        <v>0.1</v>
      </c>
      <c r="T105" s="113"/>
      <c r="U105" s="113"/>
      <c r="V105" s="102" t="s">
        <v>568</v>
      </c>
    </row>
    <row r="106" spans="1:22" ht="60" customHeight="1" x14ac:dyDescent="0.25">
      <c r="A106" s="221"/>
      <c r="B106" s="221"/>
      <c r="C106" s="113"/>
      <c r="D106" s="113"/>
      <c r="E106" s="117"/>
      <c r="F106" s="117"/>
      <c r="G106" s="201"/>
      <c r="H106" s="201"/>
      <c r="I106" s="116"/>
      <c r="J106" s="201"/>
      <c r="K106" s="116"/>
      <c r="L106" s="131"/>
      <c r="M106" s="132"/>
      <c r="N106" s="131"/>
      <c r="O106" s="132"/>
      <c r="P106" s="131"/>
      <c r="Q106" s="132"/>
      <c r="R106" s="131"/>
      <c r="S106" s="133"/>
      <c r="T106" s="113"/>
      <c r="U106" s="113"/>
    </row>
    <row r="107" spans="1:22" ht="60" customHeight="1" x14ac:dyDescent="0.25">
      <c r="A107" s="221"/>
      <c r="B107" s="221"/>
      <c r="C107" s="154" t="s">
        <v>468</v>
      </c>
      <c r="D107" s="154"/>
      <c r="E107" s="155" t="s">
        <v>463</v>
      </c>
      <c r="F107" s="155"/>
      <c r="G107" s="156"/>
      <c r="H107" s="156"/>
      <c r="I107" s="157"/>
      <c r="J107" s="156"/>
      <c r="K107" s="157"/>
      <c r="L107" s="158"/>
      <c r="M107" s="159">
        <f>M108</f>
        <v>998440500</v>
      </c>
      <c r="N107" s="158"/>
      <c r="O107" s="159">
        <f>O108</f>
        <v>1048362525</v>
      </c>
      <c r="P107" s="158"/>
      <c r="Q107" s="159">
        <f>Q108</f>
        <v>1996881000.3</v>
      </c>
      <c r="R107" s="158"/>
      <c r="S107" s="159">
        <f>S108</f>
        <v>4043684025.2999997</v>
      </c>
      <c r="T107" s="154"/>
      <c r="U107" s="154"/>
    </row>
    <row r="108" spans="1:22" ht="60" customHeight="1" x14ac:dyDescent="0.25">
      <c r="A108" s="221"/>
      <c r="B108" s="221"/>
      <c r="C108" s="136" t="s">
        <v>469</v>
      </c>
      <c r="D108" s="136"/>
      <c r="E108" s="137" t="s">
        <v>464</v>
      </c>
      <c r="F108" s="137"/>
      <c r="G108" s="138"/>
      <c r="H108" s="138"/>
      <c r="I108" s="139"/>
      <c r="J108" s="138"/>
      <c r="K108" s="139"/>
      <c r="L108" s="140"/>
      <c r="M108" s="141">
        <f>SUM(M109:M111)</f>
        <v>998440500</v>
      </c>
      <c r="N108" s="140"/>
      <c r="O108" s="141">
        <f>SUM(O109:O111)</f>
        <v>1048362525</v>
      </c>
      <c r="P108" s="140"/>
      <c r="Q108" s="141">
        <f>SUM(Q109:Q111)</f>
        <v>1996881000.3</v>
      </c>
      <c r="R108" s="140"/>
      <c r="S108" s="141">
        <f>SUM(S109:S111)</f>
        <v>4043684025.2999997</v>
      </c>
      <c r="T108" s="136"/>
      <c r="U108" s="136"/>
    </row>
    <row r="109" spans="1:22" ht="60" customHeight="1" x14ac:dyDescent="0.25">
      <c r="A109" s="221"/>
      <c r="B109" s="221"/>
      <c r="C109" s="113" t="s">
        <v>547</v>
      </c>
      <c r="D109" s="113"/>
      <c r="E109" s="117" t="s">
        <v>466</v>
      </c>
      <c r="F109" s="117"/>
      <c r="G109" s="201"/>
      <c r="H109" s="201"/>
      <c r="I109" s="116"/>
      <c r="J109" s="201"/>
      <c r="K109" s="116"/>
      <c r="L109" s="131"/>
      <c r="M109" s="132">
        <v>7012500</v>
      </c>
      <c r="N109" s="131"/>
      <c r="O109" s="132">
        <f t="shared" ref="O109:O111" si="30">M109+(0.05*M109)</f>
        <v>7363125</v>
      </c>
      <c r="P109" s="131"/>
      <c r="Q109" s="132">
        <f t="shared" ref="Q109:Q111" si="31">M109+(0.1+M109)</f>
        <v>14025000.1</v>
      </c>
      <c r="R109" s="131"/>
      <c r="S109" s="133">
        <f t="shared" ref="S109:S111" si="32">M109+O109+Q109</f>
        <v>28400625.100000001</v>
      </c>
      <c r="T109" s="113"/>
      <c r="U109" s="113"/>
      <c r="V109" s="102" t="s">
        <v>568</v>
      </c>
    </row>
    <row r="110" spans="1:22" ht="60" customHeight="1" x14ac:dyDescent="0.25">
      <c r="A110" s="221"/>
      <c r="B110" s="221"/>
      <c r="C110" s="113" t="s">
        <v>555</v>
      </c>
      <c r="D110" s="113"/>
      <c r="E110" s="117" t="s">
        <v>467</v>
      </c>
      <c r="F110" s="117"/>
      <c r="G110" s="201"/>
      <c r="H110" s="201"/>
      <c r="I110" s="116"/>
      <c r="J110" s="201"/>
      <c r="K110" s="116"/>
      <c r="L110" s="131"/>
      <c r="M110" s="132"/>
      <c r="N110" s="131"/>
      <c r="O110" s="132">
        <f t="shared" si="30"/>
        <v>0</v>
      </c>
      <c r="P110" s="131"/>
      <c r="Q110" s="132">
        <f t="shared" si="31"/>
        <v>0.1</v>
      </c>
      <c r="R110" s="131"/>
      <c r="S110" s="133">
        <f t="shared" si="32"/>
        <v>0.1</v>
      </c>
      <c r="T110" s="113"/>
      <c r="U110" s="113"/>
      <c r="V110" s="102" t="s">
        <v>568</v>
      </c>
    </row>
    <row r="111" spans="1:22" ht="60" customHeight="1" x14ac:dyDescent="0.25">
      <c r="A111" s="221"/>
      <c r="B111" s="221"/>
      <c r="C111" s="113" t="s">
        <v>548</v>
      </c>
      <c r="D111" s="113"/>
      <c r="E111" s="117" t="s">
        <v>465</v>
      </c>
      <c r="F111" s="117"/>
      <c r="G111" s="201"/>
      <c r="H111" s="201"/>
      <c r="I111" s="116"/>
      <c r="J111" s="201"/>
      <c r="K111" s="116"/>
      <c r="L111" s="131"/>
      <c r="M111" s="132">
        <v>991428000</v>
      </c>
      <c r="N111" s="131"/>
      <c r="O111" s="132">
        <f t="shared" si="30"/>
        <v>1040999400</v>
      </c>
      <c r="P111" s="131"/>
      <c r="Q111" s="132">
        <f t="shared" si="31"/>
        <v>1982856000.0999999</v>
      </c>
      <c r="R111" s="131"/>
      <c r="S111" s="133">
        <f t="shared" si="32"/>
        <v>4015283400.0999999</v>
      </c>
      <c r="T111" s="113"/>
      <c r="U111" s="113"/>
      <c r="V111" s="102" t="s">
        <v>568</v>
      </c>
    </row>
    <row r="112" spans="1:22" ht="60" customHeight="1" x14ac:dyDescent="0.25">
      <c r="A112" s="221"/>
      <c r="B112" s="221"/>
      <c r="C112" s="113"/>
      <c r="D112" s="113"/>
      <c r="E112" s="117"/>
      <c r="F112" s="117"/>
      <c r="G112" s="201"/>
      <c r="H112" s="201"/>
      <c r="I112" s="116"/>
      <c r="J112" s="201"/>
      <c r="K112" s="116"/>
      <c r="L112" s="131"/>
      <c r="M112" s="132"/>
      <c r="N112" s="131"/>
      <c r="O112" s="132"/>
      <c r="P112" s="131"/>
      <c r="Q112" s="132"/>
      <c r="R112" s="131"/>
      <c r="S112" s="133"/>
      <c r="T112" s="113"/>
      <c r="U112" s="113"/>
    </row>
    <row r="113" spans="1:22" ht="60" customHeight="1" x14ac:dyDescent="0.25">
      <c r="A113" s="221"/>
      <c r="B113" s="221"/>
      <c r="C113" s="154" t="s">
        <v>550</v>
      </c>
      <c r="D113" s="154"/>
      <c r="E113" s="155" t="s">
        <v>549</v>
      </c>
      <c r="F113" s="155"/>
      <c r="G113" s="156"/>
      <c r="H113" s="156"/>
      <c r="I113" s="157"/>
      <c r="J113" s="156"/>
      <c r="K113" s="157"/>
      <c r="L113" s="158"/>
      <c r="M113" s="159">
        <f>M114+M116</f>
        <v>0</v>
      </c>
      <c r="N113" s="158"/>
      <c r="O113" s="159">
        <f>O114+O116</f>
        <v>0</v>
      </c>
      <c r="P113" s="158"/>
      <c r="Q113" s="159">
        <f>Q114+Q116</f>
        <v>0.2</v>
      </c>
      <c r="R113" s="158"/>
      <c r="S113" s="159">
        <f>S114+S116</f>
        <v>0.2</v>
      </c>
      <c r="T113" s="154"/>
      <c r="U113" s="154"/>
    </row>
    <row r="114" spans="1:22" ht="60" customHeight="1" x14ac:dyDescent="0.25">
      <c r="A114" s="221"/>
      <c r="B114" s="221"/>
      <c r="C114" s="136" t="s">
        <v>566</v>
      </c>
      <c r="D114" s="136"/>
      <c r="E114" s="137" t="s">
        <v>565</v>
      </c>
      <c r="F114" s="137"/>
      <c r="G114" s="138"/>
      <c r="H114" s="138"/>
      <c r="I114" s="139"/>
      <c r="J114" s="138"/>
      <c r="K114" s="139"/>
      <c r="L114" s="140"/>
      <c r="M114" s="141">
        <f>M115</f>
        <v>0</v>
      </c>
      <c r="N114" s="140"/>
      <c r="O114" s="141">
        <f>O115</f>
        <v>0</v>
      </c>
      <c r="P114" s="140"/>
      <c r="Q114" s="141">
        <f>Q115</f>
        <v>0.1</v>
      </c>
      <c r="R114" s="140"/>
      <c r="S114" s="141">
        <f>S115</f>
        <v>0.1</v>
      </c>
      <c r="T114" s="136"/>
      <c r="U114" s="136"/>
    </row>
    <row r="115" spans="1:22" ht="60" customHeight="1" x14ac:dyDescent="0.25">
      <c r="A115" s="221"/>
      <c r="B115" s="221"/>
      <c r="C115" s="113" t="s">
        <v>567</v>
      </c>
      <c r="D115" s="113"/>
      <c r="E115" s="117" t="s">
        <v>294</v>
      </c>
      <c r="F115" s="117"/>
      <c r="G115" s="201"/>
      <c r="H115" s="201"/>
      <c r="I115" s="116"/>
      <c r="J115" s="201"/>
      <c r="K115" s="116"/>
      <c r="L115" s="131"/>
      <c r="M115" s="132"/>
      <c r="N115" s="131"/>
      <c r="O115" s="132">
        <f t="shared" ref="O115" si="33">M115+(0.05*M115)</f>
        <v>0</v>
      </c>
      <c r="P115" s="131"/>
      <c r="Q115" s="132">
        <f t="shared" ref="Q115" si="34">M115+(0.1+M115)</f>
        <v>0.1</v>
      </c>
      <c r="R115" s="131"/>
      <c r="S115" s="133">
        <f t="shared" ref="S115" si="35">M115+O115+Q115</f>
        <v>0.1</v>
      </c>
      <c r="T115" s="113"/>
      <c r="U115" s="113"/>
      <c r="V115" s="102" t="s">
        <v>568</v>
      </c>
    </row>
    <row r="116" spans="1:22" ht="60" customHeight="1" x14ac:dyDescent="0.25">
      <c r="A116" s="221"/>
      <c r="B116" s="221"/>
      <c r="C116" s="136" t="s">
        <v>551</v>
      </c>
      <c r="D116" s="136"/>
      <c r="E116" s="137" t="s">
        <v>552</v>
      </c>
      <c r="F116" s="137"/>
      <c r="G116" s="138"/>
      <c r="H116" s="138"/>
      <c r="I116" s="139"/>
      <c r="J116" s="138"/>
      <c r="K116" s="139"/>
      <c r="L116" s="140"/>
      <c r="M116" s="141">
        <f>M117</f>
        <v>0</v>
      </c>
      <c r="N116" s="140"/>
      <c r="O116" s="141">
        <f>O117</f>
        <v>0</v>
      </c>
      <c r="P116" s="140"/>
      <c r="Q116" s="141">
        <f>Q117</f>
        <v>0.1</v>
      </c>
      <c r="R116" s="140"/>
      <c r="S116" s="141">
        <f>S117</f>
        <v>0.1</v>
      </c>
      <c r="T116" s="136"/>
      <c r="U116" s="136"/>
    </row>
    <row r="117" spans="1:22" ht="60" customHeight="1" x14ac:dyDescent="0.25">
      <c r="A117" s="221"/>
      <c r="B117" s="221"/>
      <c r="C117" s="113" t="s">
        <v>553</v>
      </c>
      <c r="D117" s="113"/>
      <c r="E117" s="117" t="s">
        <v>554</v>
      </c>
      <c r="F117" s="117"/>
      <c r="G117" s="201"/>
      <c r="H117" s="201"/>
      <c r="I117" s="116"/>
      <c r="J117" s="201"/>
      <c r="K117" s="116"/>
      <c r="L117" s="131"/>
      <c r="M117" s="132"/>
      <c r="N117" s="131"/>
      <c r="O117" s="132">
        <f t="shared" ref="O117" si="36">M117+(0.05*M117)</f>
        <v>0</v>
      </c>
      <c r="P117" s="131"/>
      <c r="Q117" s="132">
        <f t="shared" ref="Q117" si="37">M117+(0.1+M117)</f>
        <v>0.1</v>
      </c>
      <c r="R117" s="131"/>
      <c r="S117" s="133">
        <f t="shared" ref="S117" si="38">M117+O117+Q117</f>
        <v>0.1</v>
      </c>
      <c r="T117" s="113"/>
      <c r="U117" s="113"/>
      <c r="V117" s="102" t="s">
        <v>568</v>
      </c>
    </row>
    <row r="118" spans="1:22" ht="60" customHeight="1" x14ac:dyDescent="0.25">
      <c r="A118" s="221"/>
      <c r="B118" s="221"/>
      <c r="C118" s="113"/>
      <c r="D118" s="113"/>
      <c r="E118" s="117"/>
      <c r="F118" s="117"/>
      <c r="G118" s="201"/>
      <c r="H118" s="201"/>
      <c r="I118" s="116"/>
      <c r="J118" s="201"/>
      <c r="K118" s="116"/>
      <c r="L118" s="131"/>
      <c r="M118" s="132"/>
      <c r="N118" s="131"/>
      <c r="O118" s="132"/>
      <c r="P118" s="131"/>
      <c r="Q118" s="132"/>
      <c r="R118" s="131"/>
      <c r="S118" s="133"/>
      <c r="T118" s="113"/>
      <c r="U118" s="113"/>
    </row>
    <row r="119" spans="1:22" ht="60" customHeight="1" x14ac:dyDescent="0.25">
      <c r="A119" s="221"/>
      <c r="B119" s="221"/>
      <c r="C119" s="113" t="s">
        <v>470</v>
      </c>
      <c r="D119" s="154"/>
      <c r="E119" s="155" t="s">
        <v>324</v>
      </c>
      <c r="F119" s="155"/>
      <c r="G119" s="156"/>
      <c r="H119" s="156"/>
      <c r="I119" s="157"/>
      <c r="J119" s="156"/>
      <c r="K119" s="157"/>
      <c r="L119" s="158"/>
      <c r="M119" s="159">
        <f>M120</f>
        <v>35400000</v>
      </c>
      <c r="N119" s="158"/>
      <c r="O119" s="159">
        <f>O120</f>
        <v>37170000</v>
      </c>
      <c r="P119" s="158"/>
      <c r="Q119" s="159">
        <f>Q120</f>
        <v>70800000.099999994</v>
      </c>
      <c r="R119" s="158"/>
      <c r="S119" s="159">
        <f>S120</f>
        <v>143370000.09999999</v>
      </c>
      <c r="T119" s="154"/>
      <c r="U119" s="154"/>
    </row>
    <row r="120" spans="1:22" ht="60" customHeight="1" x14ac:dyDescent="0.25">
      <c r="A120" s="221"/>
      <c r="B120" s="221"/>
      <c r="C120" s="113" t="s">
        <v>472</v>
      </c>
      <c r="D120" s="136"/>
      <c r="E120" s="137" t="s">
        <v>325</v>
      </c>
      <c r="F120" s="137"/>
      <c r="G120" s="138"/>
      <c r="H120" s="138"/>
      <c r="I120" s="139"/>
      <c r="J120" s="138"/>
      <c r="K120" s="139"/>
      <c r="L120" s="140"/>
      <c r="M120" s="141">
        <f>M121</f>
        <v>35400000</v>
      </c>
      <c r="N120" s="140"/>
      <c r="O120" s="141">
        <f>O121</f>
        <v>37170000</v>
      </c>
      <c r="P120" s="140"/>
      <c r="Q120" s="141">
        <f>Q121</f>
        <v>70800000.099999994</v>
      </c>
      <c r="R120" s="140"/>
      <c r="S120" s="141">
        <f>S121</f>
        <v>143370000.09999999</v>
      </c>
      <c r="T120" s="136"/>
      <c r="U120" s="136"/>
    </row>
    <row r="121" spans="1:22" ht="60" customHeight="1" x14ac:dyDescent="0.25">
      <c r="A121" s="221"/>
      <c r="B121" s="221"/>
      <c r="C121" s="113" t="s">
        <v>471</v>
      </c>
      <c r="D121" s="124"/>
      <c r="E121" s="125" t="s">
        <v>326</v>
      </c>
      <c r="F121" s="125"/>
      <c r="G121" s="126"/>
      <c r="H121" s="126"/>
      <c r="I121" s="127"/>
      <c r="J121" s="126"/>
      <c r="K121" s="127"/>
      <c r="L121" s="142"/>
      <c r="M121" s="143">
        <v>35400000</v>
      </c>
      <c r="N121" s="142"/>
      <c r="O121" s="127">
        <f>M121+(0.05*M121)</f>
        <v>37170000</v>
      </c>
      <c r="P121" s="128"/>
      <c r="Q121" s="127">
        <f>M121+(0.1+M121)</f>
        <v>70800000.099999994</v>
      </c>
      <c r="R121" s="128"/>
      <c r="S121" s="129">
        <f>M121+O121+Q121</f>
        <v>143370000.09999999</v>
      </c>
      <c r="T121" s="124"/>
      <c r="U121" s="124"/>
      <c r="V121" s="102" t="s">
        <v>568</v>
      </c>
    </row>
    <row r="122" spans="1:22" ht="60" customHeight="1" x14ac:dyDescent="0.25"/>
    <row r="123" spans="1:22" ht="60" customHeight="1" x14ac:dyDescent="0.25"/>
    <row r="124" spans="1:22" ht="60" customHeight="1" x14ac:dyDescent="0.25"/>
    <row r="125" spans="1:22" ht="60" customHeight="1" x14ac:dyDescent="0.25"/>
    <row r="126" spans="1:22" ht="60" customHeight="1" x14ac:dyDescent="0.25"/>
    <row r="127" spans="1:22" ht="60" customHeight="1" x14ac:dyDescent="0.25"/>
  </sheetData>
  <autoFilter ref="C12:V121"/>
  <mergeCells count="20">
    <mergeCell ref="A8:A121"/>
    <mergeCell ref="B9:B121"/>
    <mergeCell ref="T4:T5"/>
    <mergeCell ref="U4:U5"/>
    <mergeCell ref="H5:I5"/>
    <mergeCell ref="J5:K5"/>
    <mergeCell ref="L5:M5"/>
    <mergeCell ref="N5:O5"/>
    <mergeCell ref="P5:Q5"/>
    <mergeCell ref="R5:S5"/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Sheet1 (2)</vt:lpstr>
      <vt:lpstr>Kecamatan + Kelurahan</vt:lpstr>
      <vt:lpstr>Kecamatan saja</vt:lpstr>
      <vt:lpstr>Citrodiwangsan</vt:lpstr>
      <vt:lpstr>Jogotrunan</vt:lpstr>
      <vt:lpstr>Ditotrunan</vt:lpstr>
      <vt:lpstr>Jogoyudan</vt:lpstr>
      <vt:lpstr>Tompokersan</vt:lpstr>
      <vt:lpstr>Rogotrunan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2020-10-09T05:50:35Z</dcterms:modified>
</cp:coreProperties>
</file>